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ACER\Downloads\"/>
    </mc:Choice>
  </mc:AlternateContent>
  <xr:revisionPtr revIDLastSave="0" documentId="13_ncr:1_{EF7728FC-7D81-44AE-A88E-FC54CC3A7C4F}" xr6:coauthVersionLast="47" xr6:coauthVersionMax="47" xr10:uidLastSave="{00000000-0000-0000-0000-000000000000}"/>
  <bookViews>
    <workbookView xWindow="-108" yWindow="-108" windowWidth="23256" windowHeight="12456" activeTab="2" xr2:uid="{91836CC6-276E-4EFD-B792-3DF5B946CF13}"/>
  </bookViews>
  <sheets>
    <sheet name="UIP Expenditures" sheetId="1" r:id="rId1"/>
    <sheet name="Summary" sheetId="2" r:id="rId2"/>
    <sheet name="Externally Funded Project" sheetId="3" r:id="rId3"/>
    <sheet name="GAA 2024" sheetId="4" r:id="rId4"/>
    <sheet name="Income 2024" sheetId="5" r:id="rId5"/>
    <sheet name="GAA 2025" sheetId="6" r:id="rId6"/>
    <sheet name="Income 2025" sheetId="7" r:id="rId7"/>
  </sheets>
  <definedNames>
    <definedName name="_xlnm._FilterDatabase" localSheetId="3" hidden="1">'GAA 2024'!$D$2:$D$38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 i="2" l="1"/>
  <c r="D16" i="3"/>
  <c r="E16" i="3"/>
  <c r="F16" i="3"/>
  <c r="G16" i="3"/>
  <c r="H16" i="3"/>
  <c r="C16" i="3"/>
  <c r="E13" i="1"/>
  <c r="L28" i="2"/>
  <c r="N28" i="2" s="1"/>
  <c r="E86" i="7"/>
  <c r="E84" i="7"/>
  <c r="E13" i="7"/>
  <c r="E11" i="7"/>
  <c r="K19" i="2"/>
  <c r="C24" i="6"/>
  <c r="C19" i="6"/>
  <c r="C18" i="6"/>
  <c r="L19" i="2"/>
  <c r="N19" i="2" s="1"/>
  <c r="O19" i="2" s="1"/>
  <c r="P19" i="2" s="1"/>
  <c r="B3" i="2" s="1"/>
  <c r="E14" i="6"/>
  <c r="E12" i="6"/>
  <c r="C2" i="2"/>
  <c r="N27" i="2"/>
  <c r="O27" i="2" s="1"/>
  <c r="P27" i="2" s="1"/>
  <c r="J27" i="2"/>
  <c r="N18" i="2"/>
  <c r="O18" i="2" s="1"/>
  <c r="B2" i="2" s="1"/>
  <c r="E2" i="2" s="1"/>
  <c r="D4" i="1" s="1"/>
  <c r="C4" i="1"/>
  <c r="C53" i="4"/>
  <c r="K20" i="2" s="1"/>
  <c r="C45" i="4"/>
  <c r="C44" i="4"/>
  <c r="E35" i="4"/>
  <c r="E38" i="4" s="1"/>
  <c r="L20" i="2" s="1"/>
  <c r="L29" i="2"/>
  <c r="X58" i="3"/>
  <c r="W58" i="3"/>
  <c r="K29" i="3"/>
  <c r="H5" i="3" s="1"/>
  <c r="U27" i="3"/>
  <c r="G9" i="3" s="1"/>
  <c r="T27" i="3"/>
  <c r="H9" i="3" s="1"/>
  <c r="O7" i="3"/>
  <c r="H7" i="3" s="1"/>
  <c r="R6" i="3"/>
  <c r="F8" i="3" s="1"/>
  <c r="Q6" i="3"/>
  <c r="G8" i="3" s="1"/>
  <c r="N33" i="2"/>
  <c r="J33" i="2"/>
  <c r="P33" i="2" s="1"/>
  <c r="C7" i="2" s="1"/>
  <c r="N32" i="2"/>
  <c r="J32" i="2"/>
  <c r="P32" i="2" s="1"/>
  <c r="C6" i="2" s="1"/>
  <c r="N31" i="2"/>
  <c r="J31" i="2"/>
  <c r="P30" i="2"/>
  <c r="J29" i="2"/>
  <c r="J28" i="2"/>
  <c r="N25" i="2"/>
  <c r="J25" i="2"/>
  <c r="P25" i="2" s="1"/>
  <c r="N24" i="2"/>
  <c r="J24" i="2"/>
  <c r="P24" i="2" s="1"/>
  <c r="B7" i="2" s="1"/>
  <c r="N23" i="2"/>
  <c r="J23" i="2"/>
  <c r="P23" i="2" s="1"/>
  <c r="B6" i="2" s="1"/>
  <c r="N22" i="2"/>
  <c r="J22" i="2"/>
  <c r="O21" i="2"/>
  <c r="D8" i="2"/>
  <c r="C9" i="1"/>
  <c r="C8" i="1"/>
  <c r="C7" i="1"/>
  <c r="C6" i="1"/>
  <c r="C5" i="1"/>
  <c r="E14" i="1" s="1"/>
  <c r="N20" i="2" l="1"/>
  <c r="O20" i="2" s="1"/>
  <c r="P20" i="2" s="1"/>
  <c r="B4" i="2" s="1"/>
  <c r="N29" i="2"/>
  <c r="O29" i="2" s="1"/>
  <c r="P29" i="2" s="1"/>
  <c r="C4" i="2" s="1"/>
  <c r="E7" i="2"/>
  <c r="D9" i="1" s="1"/>
  <c r="E9" i="1" s="1"/>
  <c r="O32" i="2"/>
  <c r="O22" i="2"/>
  <c r="P22" i="2" s="1"/>
  <c r="B5" i="2" s="1"/>
  <c r="E4" i="1"/>
  <c r="O28" i="2"/>
  <c r="O25" i="2"/>
  <c r="O24" i="2"/>
  <c r="O23" i="2"/>
  <c r="O31" i="2"/>
  <c r="P31" i="2" s="1"/>
  <c r="C5" i="2" s="1"/>
  <c r="O33" i="2"/>
  <c r="E6" i="2"/>
  <c r="D8" i="1" s="1"/>
  <c r="E8" i="1" s="1"/>
  <c r="B8" i="2" l="1"/>
  <c r="P28" i="2"/>
  <c r="E5" i="2"/>
  <c r="D7" i="1" s="1"/>
  <c r="E7" i="1" s="1"/>
  <c r="E4" i="2"/>
  <c r="C3" i="2" l="1"/>
  <c r="D6" i="1"/>
  <c r="E3" i="2" l="1"/>
  <c r="C8" i="2"/>
  <c r="E6" i="1"/>
  <c r="E8" i="2" l="1"/>
  <c r="E10" i="2" s="1"/>
  <c r="D5" i="1"/>
  <c r="E16" i="1" l="1"/>
  <c r="E5" i="1"/>
  <c r="E15" i="1" s="1"/>
</calcChain>
</file>

<file path=xl/sharedStrings.xml><?xml version="1.0" encoding="utf-8"?>
<sst xmlns="http://schemas.openxmlformats.org/spreadsheetml/2006/main" count="755" uniqueCount="567">
  <si>
    <t>SCHOOL YEAR</t>
  </si>
  <si>
    <r>
      <t xml:space="preserve">TOTAL NO. OF FULL-TIME FACULTY WITH RESEARCH INVOLVEMENT
</t>
    </r>
    <r>
      <rPr>
        <i/>
        <sz val="10"/>
        <color rgb="FF000000"/>
        <rFont val="Arial"/>
        <family val="2"/>
      </rPr>
      <t>(A)</t>
    </r>
  </si>
  <si>
    <r>
      <t xml:space="preserve">EXPECTED ANNUAL RESEARCH COST EXPENDITURE
</t>
    </r>
    <r>
      <rPr>
        <i/>
        <sz val="10"/>
        <color rgb="FF000000"/>
        <rFont val="Arial"/>
        <family val="2"/>
      </rPr>
      <t>(A x PhP75,000)</t>
    </r>
  </si>
  <si>
    <t xml:space="preserve">ACTUAL ANNUAL RESEARCH COST EXPENDITURE
</t>
  </si>
  <si>
    <t>DIFFERENCE BETWEEN ACTUAL AND EXPECTED</t>
  </si>
  <si>
    <t>LINK FOR THE DOCUMENT</t>
  </si>
  <si>
    <t>SCHOOL YEAR 2025-2026 (2025)</t>
  </si>
  <si>
    <t>https://rb.gy/5k2as</t>
  </si>
  <si>
    <t>SCHOOL YEAR 2024-2025 (2024)</t>
  </si>
  <si>
    <t>SCHOOL YEAR 2023-2024 (2023)</t>
  </si>
  <si>
    <t>SCHOOL YEAR 2022-2023 (2022)</t>
  </si>
  <si>
    <t>SCHOOL YEAR 2021-2022 (2021)</t>
  </si>
  <si>
    <t>Total Research Cost Expenditure for the last 5 years:</t>
  </si>
  <si>
    <t>Expected Researcn Cost Expenditure for the last past five years:</t>
  </si>
  <si>
    <t>Difference Between Actual and Expected for the last five years:</t>
  </si>
  <si>
    <t>Percentage between actual and expected</t>
  </si>
  <si>
    <t>higher than the minimum compliance requirement</t>
  </si>
  <si>
    <t>The increase in the number of faculty members involved in research in 2024 was primarily due to the institutional merging of two universities. However, the research budget did not proportionally increase, as the allocated funds were based on the budget of only one institution and not the combined resources of both universities prior to the merger.</t>
  </si>
  <si>
    <t>As a result, despite higher faculty participation in research activities, the actual research expenditure fell short of the required amount for that year. This explains the negative variance observed. Nevertheless, when assessed over the five-year period, the institution demonstrates overall compliance with the required research expenditure.</t>
  </si>
  <si>
    <r>
      <t xml:space="preserve">The institution’s actual research expenditure is </t>
    </r>
    <r>
      <rPr>
        <b/>
        <sz val="12"/>
        <color theme="1"/>
        <rFont val="Calibri"/>
        <family val="2"/>
        <scheme val="minor"/>
      </rPr>
      <t xml:space="preserve">89% </t>
    </r>
    <r>
      <rPr>
        <sz val="12"/>
        <color theme="1"/>
        <rFont val="Calibri"/>
        <family val="2"/>
        <scheme val="minor"/>
      </rPr>
      <t>higher than the minimum compliance requirement, indicating a strong commitment to research funding and overall performance that significantly exceeds the prescribed standard.</t>
    </r>
  </si>
  <si>
    <t/>
  </si>
  <si>
    <t>School Year</t>
  </si>
  <si>
    <t>GAA</t>
  </si>
  <si>
    <t>INCOME</t>
  </si>
  <si>
    <t>Externally Funded</t>
  </si>
  <si>
    <t>Total</t>
  </si>
  <si>
    <t>2025-2026 (2025)</t>
  </si>
  <si>
    <t>2024-2025 (2024)</t>
  </si>
  <si>
    <t>2023-2024 (2023)</t>
  </si>
  <si>
    <t>2022-2023(2022)</t>
  </si>
  <si>
    <t>2021-2022(2021)</t>
  </si>
  <si>
    <t>TOTAL</t>
  </si>
  <si>
    <t>ACTUAL ANNUAL RESEARCH COST EXPENDITURE</t>
  </si>
  <si>
    <t>ISPSC MERGED</t>
  </si>
  <si>
    <t>PS</t>
  </si>
  <si>
    <t xml:space="preserve">MOOE </t>
  </si>
  <si>
    <t>CO</t>
  </si>
  <si>
    <t>Grand Total</t>
  </si>
  <si>
    <t>UIP Expenditures</t>
  </si>
  <si>
    <t>ISPSC-Sta. Maria</t>
  </si>
  <si>
    <t>NLPSC Candon</t>
  </si>
  <si>
    <t>ISPSC -Sta. Maria</t>
  </si>
  <si>
    <t>Externally Funded Project</t>
  </si>
  <si>
    <t>Mango</t>
  </si>
  <si>
    <t>Proba</t>
  </si>
  <si>
    <t>InnovationAGRI</t>
  </si>
  <si>
    <t>InnovationFish</t>
  </si>
  <si>
    <t>IP-TBM</t>
  </si>
  <si>
    <t>NAFES</t>
  </si>
  <si>
    <t>Paid</t>
  </si>
  <si>
    <t>Unpaid</t>
  </si>
  <si>
    <t>Establishment of Poultry Free-Range Multiplier Farm Project under the Stimulus Package for Agriculture Bayanihan 2</t>
  </si>
  <si>
    <t>Establishment of Goat Multiplier Breeder Farm</t>
  </si>
  <si>
    <t>ACEF Research-Commercialization of Mango Juice Processing Technology</t>
  </si>
  <si>
    <t>Establishment of Tissue Culture Laboratory</t>
  </si>
  <si>
    <t>Establishment of Agriculture Innovation Center for Agrifishery-Livestock</t>
  </si>
  <si>
    <t>Establishment of Fisheries Innovation Center in ISPSC Narvacan Campus</t>
  </si>
  <si>
    <t>Enhancing Technology Transfer through IP-TBM in ISPSC</t>
  </si>
  <si>
    <t>Advancing Ilocos IFP Food Systems through Academia-Industry Collaborative Research and Innovation</t>
  </si>
  <si>
    <t>Upgrading of the College Kitchen Laboratories as Training Facility for Toursm and Hospitality Management Students (CHED STEP UP- Candon Campus)</t>
  </si>
  <si>
    <t>Establishment of Microbiology Laboratory (DOST)</t>
  </si>
  <si>
    <t>CHED-IDIG</t>
  </si>
  <si>
    <t>02/20/2024</t>
  </si>
  <si>
    <t>02-101101-2024-02-0060</t>
  </si>
  <si>
    <t>VANESSA JOY B. RAPADA</t>
  </si>
  <si>
    <t>reimbursement of traveling expenses in going to DA-Fisheries Biotechnology Center, Muñoz, Nueva Ecijja for laboratory activities of the research entitled "Haplotype Networking and Population Structure of Wild Hatirin in Ilocos and Pangasinan, Philippines" and "DNA Barcoding of 'ipon' fish caught in Ilocos Sur, Philippines"</t>
  </si>
  <si>
    <t>02-101101-2024-02-0061</t>
  </si>
  <si>
    <t>CHRISTIAN C. MOLINA</t>
  </si>
  <si>
    <t>06/10/2024</t>
  </si>
  <si>
    <t>02-101101-2024-06-0329</t>
  </si>
  <si>
    <t>ANNA BLESILDA C. ATENDIDO</t>
  </si>
  <si>
    <t>reimbursement of expenses incurred in attending the 2nd Multidisciplinary Research Conference held on February 8-10, 2024 at Heroben Hotel, Tagum City</t>
  </si>
  <si>
    <t>02-101101-2024-06-0330</t>
  </si>
  <si>
    <t>MANDY ROIE A. ATENDIDO</t>
  </si>
  <si>
    <t>06/18/2024</t>
  </si>
  <si>
    <t>02-101101-2024-06-0340</t>
  </si>
  <si>
    <t>reimbursement of expenses for benchmarking activity at MMSU; submit documents to CHED RO1 &amp; process MOA with ITRMC for the offering of BSN Program; attend 1st Quarter Meeting of Region 1 Health Research &amp; Development Consortium at Baguio City</t>
  </si>
  <si>
    <t>8/12/2024</t>
  </si>
  <si>
    <t>02-101101-2024-08-0463</t>
  </si>
  <si>
    <t>PREXIE RAM T. ROA</t>
  </si>
  <si>
    <t>reimbursement of traveling expenses in attending the Training on Statistics for Social Sciences and Experimental Research on June 12-14, 2024 at Batac City, Ilocos Norte</t>
  </si>
  <si>
    <t>09/06/2024</t>
  </si>
  <si>
    <t>02-101101-2024-090527</t>
  </si>
  <si>
    <t>PHILIPPINE ASSOCIATION OF GENDER AND DEVELOPMENT ADVOCATORS IN EDUCATION AND INDUSTRIES INC. (PAGDAEII)</t>
  </si>
  <si>
    <t>payment of registration fee in attending the 10th Annual National Gender and Development (GAD) Conference for Advocators in Education and Industries with the Theme: "Capability Enhancement on GAD Planning and Budgeting and Research Summit for A Responsive and Genuine Institutional Transformation" on October 9-11, 2024 at City State Asturias Hotel, Puerto Prinsesa City, Palawan</t>
  </si>
  <si>
    <t>09/16/2024</t>
  </si>
  <si>
    <t>02-101101-2024-09-0539</t>
  </si>
  <si>
    <t>ELYROSE MATI CARINDERIA</t>
  </si>
  <si>
    <t>payment for the meals and snacks for the Capability Building on GAD Research on September 19-20, 202</t>
  </si>
  <si>
    <t>10/16/2024</t>
  </si>
  <si>
    <t>02-101101-2024-10-0601</t>
  </si>
  <si>
    <t>MARIBEL IBANEZ</t>
  </si>
  <si>
    <t>reimbursement of tarpauilin for the conduct of Capacity Building on GAD Reseach-Qualitative Approaches in Writing GAD Researches last July 23-24, 2024 at Conference Hall, RDETC Main Campus, Candon City, Ilocos Sur</t>
  </si>
  <si>
    <t>01-101101-2024-12-0864</t>
  </si>
  <si>
    <t>AILEEN ANGA-ANGAN</t>
  </si>
  <si>
    <t xml:space="preserve"> reimbursement of traveling expense in atteding the GAD Information Caravan, Semniar, Capability Building on Gad Research, Bench Mark Activity, Capability Building of Gad Focal Point System Gender Sensitivity Training of Teaching &amp; Non Teachinfg Staff </t>
  </si>
  <si>
    <t>02-101101-2024-12-0950</t>
  </si>
  <si>
    <t>ANNABELLE B. FRANCISCO</t>
  </si>
  <si>
    <t xml:space="preserve">rreimbursement of her communication allowance as the VP For Research, Extension &amp; Development for the month of October-December 2024 </t>
  </si>
  <si>
    <t>03/14/2024</t>
  </si>
  <si>
    <t>02-102101-2024-03-0118</t>
  </si>
  <si>
    <t>VANESSA J RAPADA</t>
  </si>
  <si>
    <t>cash advance for expenses to be incurred for the training and research collaboration for the project "Future-proof Agriculture for Ilocos Sur: Innovative, Sustainable and Inclusive" on April 6-19, 2024 at QIS Education Institutions, Andhra Pradesh, India</t>
  </si>
  <si>
    <t>02-102101-2024-03-0119</t>
  </si>
  <si>
    <t>G VILLANUEVA JR.</t>
  </si>
  <si>
    <t>02-102101-2024-03-0120</t>
  </si>
  <si>
    <t>ZEUS V MENDOZA</t>
  </si>
  <si>
    <t>02-102101-2024-06-0331</t>
  </si>
  <si>
    <t>VANESSA JOY RAPADA</t>
  </si>
  <si>
    <t>adjustment for the actual expenses incurred in going to Kasetsart University Thailand on May 05-12, 2024 for a training on Catfish Breeding and Nursing under the project "Future-Proof Agriculture of Ilocos Sur: Innovative, Sustainable and Inclusive"</t>
  </si>
  <si>
    <t>07/04/2024</t>
  </si>
  <si>
    <t>02-102101-2024-07-0384</t>
  </si>
  <si>
    <t>RICKY R. CABATU</t>
  </si>
  <si>
    <t>07/29/2024</t>
  </si>
  <si>
    <t>02-102101-2024-07-0423</t>
  </si>
  <si>
    <t>A. EVANGELISTA</t>
  </si>
  <si>
    <t>cash advance for the expenses to be incurred in participating in the training on IOT, AI, Big Data and Drones in Agriculture on August 5-9, 2024 at Thailand under the project "Future-Proof Agriculture for Ilocos Sur:Innovative, Sustainable and Inclusive"</t>
  </si>
  <si>
    <t>02-102101-2024-07-0424</t>
  </si>
  <si>
    <t>JOY BEA</t>
  </si>
  <si>
    <t>8/16/2024</t>
  </si>
  <si>
    <t>02-102101-2024-08-0471</t>
  </si>
  <si>
    <t>VJ RAPADA</t>
  </si>
  <si>
    <t>adjustment for the actual expenses incurred for training and research collaboration for the project "Future-proof Agriculture for Ilocos Sur: Innovative, Sustainable and Inclusive" on April 6-19, 2024 at QIS Education Institutions, Andhra Pradesh, India</t>
  </si>
  <si>
    <t>02-102101-2024-08-0472</t>
  </si>
  <si>
    <t>8/19/2024</t>
  </si>
  <si>
    <t>02-102101-2024-08-0476</t>
  </si>
  <si>
    <t>ZV MENDOZA</t>
  </si>
  <si>
    <t>adjustment of expenses incurred for the training and research collaboration for the project "Future-proof Agriculture for Ilocos Sur: Innovative, Sustainable and Inclusive" on April 6-19, 2024 at QIS Education Institutions, Andhra Pradesh, India</t>
  </si>
  <si>
    <t>02-102101-2024-08-0477</t>
  </si>
  <si>
    <t>ALLYSON T. MINA</t>
  </si>
  <si>
    <t>adjustment of per diem in going to Kasetsart University (KU), Thailand and Asian Institute of Technology (AIT) Thailand for academic &amp; research collaborations, benchmarking, site/farm visits under the project "Future-Proof Agriculture for Ilocos Sur: Innovative, Sustainable and Inclusive"</t>
  </si>
  <si>
    <t>02-102101-2024-08-0478</t>
  </si>
  <si>
    <t>A. FRANCISCO</t>
  </si>
  <si>
    <t>02-102101-2024-08-0479</t>
  </si>
  <si>
    <t>02-102101-2024-08-0481</t>
  </si>
  <si>
    <t>N. LLAMAR</t>
  </si>
  <si>
    <t>02-102101-2024-08-0482</t>
  </si>
  <si>
    <t>R. OLIGARIO</t>
  </si>
  <si>
    <t>8/30/2024</t>
  </si>
  <si>
    <t>02-102101-2024-08-0507</t>
  </si>
  <si>
    <t>cash advance for the training fee and travelling expenses to be incurred in attending the training with ther Drone Entry LTd to be held at the Asian Institute of Technology, Thailand on Sept.4-10, 2024 under the project "Future-Proof Agriculture for Ilocos Sur: Innovative, Sustainable, Inclusive"</t>
  </si>
  <si>
    <t>02-102101-2024-08-0508</t>
  </si>
  <si>
    <t>JM GUARIN</t>
  </si>
  <si>
    <t>02-102101-2024-08-0509</t>
  </si>
  <si>
    <t>NOEL LLAMAR</t>
  </si>
  <si>
    <t>02-102101-2024-08-0510</t>
  </si>
  <si>
    <t>02-102101-2024-08-0511</t>
  </si>
  <si>
    <t>RHEA N. CAWIS</t>
  </si>
  <si>
    <t>02-102101-2024-08-0512</t>
  </si>
  <si>
    <t>VIRGINIA GARLEJO</t>
  </si>
  <si>
    <t>02-101101-2024-12-0951</t>
  </si>
  <si>
    <t>RANEC A. AZARIAS</t>
  </si>
  <si>
    <t>reimbursement of his communication allowance as the Director for Reseach of the College for the month of October-December 2024</t>
  </si>
  <si>
    <t>L: RS</t>
  </si>
  <si>
    <t>Charges to Research Fund</t>
  </si>
  <si>
    <t>02/15/2024</t>
  </si>
  <si>
    <t>02-206441-2024-02-0006</t>
  </si>
  <si>
    <t>JOCELYN L. ABSOLOR</t>
  </si>
  <si>
    <t>reimbursement of registration fee for presenting her research paper in the 4th International Congress and Competition in Multidisciplinary Research (via Zoom)</t>
  </si>
  <si>
    <t>Advanced Ed-SM</t>
  </si>
  <si>
    <t>03/01/2024</t>
  </si>
  <si>
    <t>02-206441-2024-03-0023</t>
  </si>
  <si>
    <t>reimbursement of expenses incurred in attending the Training-Workshop on AI-Integrated Research Advising and Paneling on February 7-9, 2024 at Selah Pods Hotel Manila, Pasay City</t>
  </si>
  <si>
    <t>GS-SM</t>
  </si>
  <si>
    <t>04/23/2024</t>
  </si>
  <si>
    <t>02-206441-2024-04-0102</t>
  </si>
  <si>
    <t>EDERLINA M. SUMAIL</t>
  </si>
  <si>
    <t>reimbursement of traveling expenses in attending Training-Workshop on AI-Integrated Research Advising &amp; Paneling and attend 1st Quarter Joint Council and Secretariat Meeting  on Feb 6-8, 2024</t>
  </si>
  <si>
    <t>04/30/2024</t>
  </si>
  <si>
    <t>02-206441-2024-04-0123</t>
  </si>
  <si>
    <t>MARITES J. YACAP</t>
  </si>
  <si>
    <t>reimbursement of traveling expenses in attending to Benchmark Academic and Research Collaborations at University of the Philippines, Los Banos Laguna on March 12, 2024</t>
  </si>
  <si>
    <t>05/15/2024</t>
  </si>
  <si>
    <t>02-206441-2024-05-0187</t>
  </si>
  <si>
    <t>NORTHWESTERN UNIVERSITY, INC.</t>
  </si>
  <si>
    <t>payment for registration in attending the 2nd International Hospitality and Tourism Research Conference and skills Convergence on May 22-23, 2024 at Laoag City, Ilocos Nort</t>
  </si>
  <si>
    <t>05/30/2024</t>
  </si>
  <si>
    <t>02-206441-2024-05-0255</t>
  </si>
  <si>
    <t>JOCELYN ABSOLOR</t>
  </si>
  <si>
    <t>reimbursement for traveling expenses and fuel(diesel) used for school vehicle SAA2083  to conduct benchmarking and research collaboration on March 11-13, 2024</t>
  </si>
  <si>
    <t>06/11/2024</t>
  </si>
  <si>
    <t>02-206441-2024-06-0295</t>
  </si>
  <si>
    <t>RICHARD M. ETRATA</t>
  </si>
  <si>
    <t>reimbursement for registration fee used during the AMPAYAG 2024: 2nd Intenational Hospitality and Tourism Research Conference on May 23, 2024 a Northwestern University, laoag, Ilocos Norte</t>
  </si>
  <si>
    <t>07/10/2024</t>
  </si>
  <si>
    <t>02-206441-2024-07-0367</t>
  </si>
  <si>
    <t>JOANNA MARIE T. GUARIN</t>
  </si>
  <si>
    <t>reimbursement for traveling expenses to attend Benchmarking and discuss academic and research collaborations with UP, Los Banos on march 11-23, 2024</t>
  </si>
  <si>
    <t>07/17/2024</t>
  </si>
  <si>
    <t>02-206441-2024-07-0374</t>
  </si>
  <si>
    <t>CEFERINO'S RESTAURANT</t>
  </si>
  <si>
    <t>payment for purchase and delivery of meals and snacks for Capability Building on GAD Research</t>
  </si>
  <si>
    <t>02-206441-2024-07-0378</t>
  </si>
  <si>
    <t>PRECIOUS ALEXIA FOOD HOUSE</t>
  </si>
  <si>
    <t>payment for the purchased and delivery of meals and snacks for the Comparative Analysis Workshop on the Implementation of Higher Education Research projects in Selected Ilocos Region SUCs</t>
  </si>
  <si>
    <t>07/18/2024</t>
  </si>
  <si>
    <t>02-206441-2024-07-0381</t>
  </si>
  <si>
    <t>GERALDINE V. REYES</t>
  </si>
  <si>
    <t>reimbursement for registration fee used to attend the Training Workshop on Qualitative Social Research on May 14-15, 2024 at Diliman, Quezon City</t>
  </si>
  <si>
    <t>07/30/2024</t>
  </si>
  <si>
    <t>02-206441-2024-07-0462</t>
  </si>
  <si>
    <t>CYNTHIA M. CARINO</t>
  </si>
  <si>
    <t>reimbursement for traveling expenses incurred toattend Benchmarking Academic and Research Collaborations at University of the Philippines, Los Banos and to submit documents for signature of OIC</t>
  </si>
  <si>
    <t>08/07/2024</t>
  </si>
  <si>
    <t>02-206441-2024-08-0535</t>
  </si>
  <si>
    <t>SUSANA N. PE</t>
  </si>
  <si>
    <t>reimbursement for traveling expenses incurred in attending the Final demonstration Teaching Observation, in attending meeting on Research and Extension, in getting a Testing materials in NAT and other various official business with a period of Jan. 12 - May</t>
  </si>
  <si>
    <t>08/12/2024</t>
  </si>
  <si>
    <t>02-206441-2024-08-0548</t>
  </si>
  <si>
    <t>DHANA B. MALAMION</t>
  </si>
  <si>
    <t>reimbursement for the traveling expenses incurred in attending the training-workshop on ethics Review for Academic Research Across Various Disciplines with Special Topics on use of AI in Research and its Ethical Dilemma on July 23-25, 2024</t>
  </si>
  <si>
    <t>02-206441-2024-09-0621</t>
  </si>
  <si>
    <t>UNIVERSITAS PGRI MADIUM</t>
  </si>
  <si>
    <t>payment of presentation and publication of research articles from ISPSC in the ICETECH 2024</t>
  </si>
  <si>
    <t>09/09/2024</t>
  </si>
  <si>
    <t>02-206441-2024-09-0626</t>
  </si>
  <si>
    <t>GEREMY G. SANCHEZ</t>
  </si>
  <si>
    <t xml:space="preserve">reimbursement of travelling expenses in attending the 4th International Undergraduate Research Congress last June 6-7, 2024 at Quirino State University </t>
  </si>
  <si>
    <t>09/12/2024</t>
  </si>
  <si>
    <t>02-206441-2024-09-0656</t>
  </si>
  <si>
    <t>LARRY MOSTOLES</t>
  </si>
  <si>
    <t xml:space="preserve"> reimbursement of airfare, registration fee and travelling expenses in attending the Training Workshop on Ethics Review for Academic Research Across Various Disciplines with Special Topics on Use of AI in Research and its Ethical Dilemma last July 23-25, 2024 </t>
  </si>
  <si>
    <t>02-206441-2024-09-0660</t>
  </si>
  <si>
    <t>ISPSC - PAYROLL FUND</t>
  </si>
  <si>
    <t>payment for the payroll of honorarium of faculty in the conduct of defense for Research Study 2024 of the Bachelor of Arts in Psychology of ISPSC-Tagudin Campus</t>
  </si>
  <si>
    <t>02-206441-2024-09-0666</t>
  </si>
  <si>
    <t>PERLITA F. TOMAS</t>
  </si>
  <si>
    <t>reimbursement of registrartion fee and travelling expense incurred in attending the "Training Workshop on Ethics Review for Academicv Research Across Various Disciplines with Special topics on Use of AL in Research and its Ethical  Dilemma" held at Pinnacle Hotel and suites, Davao City on July 23-25, 2024</t>
  </si>
  <si>
    <t>09/19/2024</t>
  </si>
  <si>
    <t>02-206441-2024-09-0704</t>
  </si>
  <si>
    <t>DADPAAS-AMBAT CATERING SERVICES</t>
  </si>
  <si>
    <t>payment for meals and snacks during the BEED Research Monitoring 1:0 Writing the Research Proposal, Capability Building on Teachers on Students Performance Assesment and Campus Capability Building on Learning Material Development and Validation Of Cervantes Campus</t>
  </si>
  <si>
    <t>09/26/2024</t>
  </si>
  <si>
    <t>02-206441-2024-09-0719</t>
  </si>
  <si>
    <t>MARIA JOSIE EATERY</t>
  </si>
  <si>
    <t>payment of purchase and delivery of meals and snacks for  the 2024 commodity research review (livestock and poultry)</t>
  </si>
  <si>
    <t>10/30/2024</t>
  </si>
  <si>
    <t>02-206441-2024-10-0791</t>
  </si>
  <si>
    <t>UNIVERITAS PGRI MADIUM</t>
  </si>
  <si>
    <t xml:space="preserve">payment for the presentation and publication of research articles from ISPSC in the ICETECH 2024  </t>
  </si>
  <si>
    <t>11/14/2024</t>
  </si>
  <si>
    <t>02-206441-2024-11-0825</t>
  </si>
  <si>
    <t>ISPSC-PAYROLL FUND</t>
  </si>
  <si>
    <t>cash advance for the payment of honorarium in Action Research For the 2nd Semester AY 2023-2024 of College of Teacher Education of Tagudin Campus</t>
  </si>
  <si>
    <t>11/19/2024</t>
  </si>
  <si>
    <t>02-206441-2024-11-0836</t>
  </si>
  <si>
    <t xml:space="preserve"> payment for the purchase of meals and snack  for 2024 Saritaan (Discourse) An International Multidisciplinary Research Conference on October 10-11, 2024 at Function Hall, RDETC Building, ISPSC Main Campus</t>
  </si>
  <si>
    <t>11/22/2024</t>
  </si>
  <si>
    <t>02-206441-2024-11-0853</t>
  </si>
  <si>
    <t>FRANCISCA-FRANCISCO'S PLACE</t>
  </si>
  <si>
    <t>payment for the purchase and delivery of meals and snacks for the 1st CTE Students Research Congress on October 25, 2024 at AVR,CHED BLDG, ISPSC Main Campus</t>
  </si>
  <si>
    <t>02-206441-2024-12-1029</t>
  </si>
  <si>
    <t xml:space="preserve"> reimbursement of her communication allowance as the VP For Research, Extension &amp; Development for the month of January-September 2024</t>
  </si>
  <si>
    <t>02-206441-2024-12-1066</t>
  </si>
  <si>
    <t>JIM-MAR F. DELOS REYES</t>
  </si>
  <si>
    <t>reimbursement of traveling expense and registration fee in Person Workshop: Using Generative Al in Research Writing on November 17-20, 2024 at Siliman University, Dumaguete City</t>
  </si>
  <si>
    <t>02-206441-2024-12-1134</t>
  </si>
  <si>
    <t>IRIZ NICOLE ANGELIQUE B. MENDOZA</t>
  </si>
  <si>
    <t>reimbursement of traveling expense in attending the  National Communcation Research Conference 2024 with the Theme " Blueprints and Imprints: The UN Sustainable Development Goals (UN SDGs) in Communication and Media Research on November 22-23, 2024 at Teresa G. Yuchengco Auditorium, De La Salle University Manila, Taft Ave, Malate, Philippines.</t>
  </si>
  <si>
    <t>02-206441-2024-12-1219</t>
  </si>
  <si>
    <t>EMARLEIGH'S CAFÉ</t>
  </si>
  <si>
    <t xml:space="preserve">payment for the purchase and delivery of meals and snacks for the Research Capability Training and Research and Publication Mentoring of ISPSC Sta Maria Campus </t>
  </si>
  <si>
    <t>02-206441-2024-12-1222</t>
  </si>
  <si>
    <t>SACRED HEART SAVINGS COOPERATIVE</t>
  </si>
  <si>
    <t xml:space="preserve">payment for the purchase and delivery of tarpaulin printing for the conduct of Re-Eco Seminar on Understanding the Gains and Challenges and Opportunities in Food Production, Research, Programs &amp; Policies in South East Asia on December 13, 2024 at CAFED ISPSC Sta Maria </t>
  </si>
  <si>
    <t>02-206441-2024-12-1234</t>
  </si>
  <si>
    <t>ANGELINA T. GONZALES</t>
  </si>
  <si>
    <t>payment for the honoraria as resource speaker in conducting the Research Capability Training and Research and Publication Mentoring on December 7-14, 2024 at Innovation Center</t>
  </si>
  <si>
    <t>02-206441-2024-12-1306</t>
  </si>
  <si>
    <t>CAREN JOY S. INGOY</t>
  </si>
  <si>
    <t xml:space="preserve"> cash advance for the payment of honorarium for Action Research Fee for the 2nd Semester AY 2024-2025 of College of Teacher Education Tagudin Campus </t>
  </si>
  <si>
    <t>Research</t>
  </si>
  <si>
    <t>Attribution</t>
  </si>
  <si>
    <t>A. Francisco</t>
  </si>
  <si>
    <t>R. Azarias</t>
  </si>
  <si>
    <t>SCHOOL YEAR 2026-2027 (2026)</t>
  </si>
  <si>
    <t>2026-2027 (2026)</t>
  </si>
  <si>
    <t>MOOE</t>
  </si>
  <si>
    <t>07/08/2025</t>
  </si>
  <si>
    <t>02-101101-2025-07-0675</t>
  </si>
  <si>
    <t>JACQULINE G. GUMALLAOI</t>
  </si>
  <si>
    <t>reimbursement of registration fee in attending the Training Workshop on Research Methods for Teaching last May 27-29, 2025 at Castle Park Hotel, Cebu City</t>
  </si>
  <si>
    <t>02-101101-2025-07-0679</t>
  </si>
  <si>
    <t>reimbursement of communication allowance as Vice President for Research, Extension, and Internationalization for the months of April and May, 2025</t>
  </si>
  <si>
    <t>07/30/2025</t>
  </si>
  <si>
    <t>02-101101-2025-07-0719</t>
  </si>
  <si>
    <t>DOST RO1</t>
  </si>
  <si>
    <t xml:space="preserve">payment for the Ilocos Consortium for Industry, Energy &amp; Emerging Technology Research and Development (ICIEERD) annual contributions fee  of the college </t>
  </si>
  <si>
    <t>08/05/2025</t>
  </si>
  <si>
    <t>02-101101-2025-08-0739</t>
  </si>
  <si>
    <t>SAFARY WA-MBALEKA</t>
  </si>
  <si>
    <t>payment for his professional fees as Resource speaker during the Graduate School Qualitative Research Seminar on July 18, 2025 held at Sta. Maria Campus</t>
  </si>
  <si>
    <t>08/07/2025</t>
  </si>
  <si>
    <t>02-101101-2025-08-0755</t>
  </si>
  <si>
    <t>JOSE Q. CABATU</t>
  </si>
  <si>
    <t>reimbursement of DTE and registration fee in attending the 2nd Southeast Asian Multidisciplinary Research Expo and Extension Conference (SEAMREEC) last June 22-28, 2025 held at Sorsogon Convention Center, Sorsogon City</t>
  </si>
  <si>
    <t>02-101101-2025-08-0756</t>
  </si>
  <si>
    <t>09/09/2025</t>
  </si>
  <si>
    <t>02-101101-2025-09-0813</t>
  </si>
  <si>
    <t xml:space="preserve">payment for his representation allowance and transpostation allowance as VP For Research, Development and Extension for the period June, July and August  2025 </t>
  </si>
  <si>
    <t>02-101101-2025-09-0822</t>
  </si>
  <si>
    <t>SUCTEA, INC.</t>
  </si>
  <si>
    <t xml:space="preserve">payment for the registration fee in attenting the  SUCTEA National Conference &amp; Research Presentation on September 22-24, 205 at Diversion 21 Hotel, Ilo ilo City </t>
  </si>
  <si>
    <t>11/14/2025</t>
  </si>
  <si>
    <t>01-101101-2025-11-1038</t>
  </si>
  <si>
    <t xml:space="preserve"> payment for his representation allowance and transpostation allowance as VP For Research, Development and Extension for the period September  and October 2025 </t>
  </si>
  <si>
    <t>12/02/2025</t>
  </si>
  <si>
    <t>01-101101-2025-12-1086</t>
  </si>
  <si>
    <t xml:space="preserve"> payment for his representation allowance and transpostation allowance as VP For Research, Development and Extension for the of November 2025 </t>
  </si>
  <si>
    <t>12/26/2025</t>
  </si>
  <si>
    <t>01-101101-2025-12-1218</t>
  </si>
  <si>
    <t xml:space="preserve">payment for his representation allowance and transpostation allowance as VP For Research, Development and Extension for the of December  2025 </t>
  </si>
  <si>
    <t>Charges to RS</t>
  </si>
  <si>
    <t>Mam Joy Absolor</t>
  </si>
  <si>
    <t>Mam Mila Liberato</t>
  </si>
  <si>
    <t>Total PS</t>
  </si>
  <si>
    <t>02/20/2025</t>
  </si>
  <si>
    <t>02-206441-2025-02-0021</t>
  </si>
  <si>
    <t>PUBLISHERS INTERNATIONAL LINKING ASSOCIATION, INC,</t>
  </si>
  <si>
    <t xml:space="preserve">payment for the annual membership fee, quaterly content registration fee and wire service fee for E-Dawa in idexing the Google Scholar and Research Gate </t>
  </si>
  <si>
    <t>06/09/2025</t>
  </si>
  <si>
    <t>02-206441-2025-06-0217</t>
  </si>
  <si>
    <t>DELIA R. CASILLAN</t>
  </si>
  <si>
    <t xml:space="preserve"> reimbursement of traveling expense and registration fee in attending the workshop on Designing Qualitative Social Science Research last April 9-12, 2025 at Commonwealth Avenue, Diliman Quezon City</t>
  </si>
  <si>
    <t>06/10/2025</t>
  </si>
  <si>
    <t>02-206441-2025-06-0229</t>
  </si>
  <si>
    <t>PRECIOUS ALEXIA FOODHOUSE</t>
  </si>
  <si>
    <t xml:space="preserve">payment for the Supply and delivery of meals and snacks for Seminar on Research and Technology Trends in Science and Mathematics Edition held at AVR, CHED Bldg, ISPSC  Main Campus last May 14, 2025 </t>
  </si>
  <si>
    <t>06/16/2025</t>
  </si>
  <si>
    <t>02-206441-2025-06-0263</t>
  </si>
  <si>
    <t>payment for the supply and delivery of meals and snacks for Conduct of Research Mentoring and Colaboration held at ISPSC Main Campus last May 26-27, 2025 a</t>
  </si>
  <si>
    <t>06/17/2025</t>
  </si>
  <si>
    <t>02-206441-2025-06-0281</t>
  </si>
  <si>
    <t xml:space="preserve"> reimbursement for the traveling expense and registration fee in attending the the training Workshop on Ethical Use of Artificial Intelklegence (Al) in Research and Publication for Sustainable Graduate Education last May 23-24, 2025 at DMMSU Mid La Union, San Fernando City</t>
  </si>
  <si>
    <t>02-206441-2025-06-0282</t>
  </si>
  <si>
    <t>ZOSIMO A. LIBERATO</t>
  </si>
  <si>
    <t xml:space="preserve"> reimbursement for the traveling expense and registration fee in attending the 2025 Annual Scientific Conference and 92nd NRCP General Membership Assembly :training Workshop on Ethical Use of Artificial Intellegence (Al) in Research and Publication for Sustainable Graduate Education last May 23-24, 2025 at DMMSU Mid La Union, San Fernando City</t>
  </si>
  <si>
    <t>02-206441-2025-06-0283</t>
  </si>
  <si>
    <t>MILAGROS O. LIBERATO</t>
  </si>
  <si>
    <t>07/03/2025</t>
  </si>
  <si>
    <t>02-206441-2025-07-0319</t>
  </si>
  <si>
    <t>MARIA TERESA T. GARCIA</t>
  </si>
  <si>
    <t xml:space="preserve"> reimbursement of traveling expense while on official travel last May 15-19, 2025: traveling expense in attending the PAGE RO1 Research Convergence last May 23-24, 2025 at DMMMSU Mid La Union Campus</t>
  </si>
  <si>
    <t>07/14/5025</t>
  </si>
  <si>
    <t>02-206441-2025-07-0331</t>
  </si>
  <si>
    <t>ALICIA G. ELLORIN</t>
  </si>
  <si>
    <t xml:space="preserve">reimbursement for the traveling expense and registration fee in attending the Workshop on Ethical Use of Artificial Intellegence (Al) in Research and Publication for Sustainable Graduate Education last May 23-24, 2025 at DMMSU Mid La Union, San Fernando City </t>
  </si>
  <si>
    <t>07/28/2025</t>
  </si>
  <si>
    <t>02-206441-2025-07-0406</t>
  </si>
  <si>
    <t>ISPSC PAYROLL FUND</t>
  </si>
  <si>
    <t>payment of honorarium in Action Research For the 2nd Semester AY 2024-2025 of College of Teacher Education of Tagudin Campus</t>
  </si>
  <si>
    <t>02-206441-2025-07-0428</t>
  </si>
  <si>
    <t>GEREMY SANCHEZ</t>
  </si>
  <si>
    <t>reimbursement for the traveling expense while on official travel for the period covered March 19- June 20, 2025: traveling expense in attending the Research Commission entitled: " Empowering Wquity Target Students: Enchancing Access and Success in State Universities and Colleges acros</t>
  </si>
  <si>
    <t>02-206441-2025-07-0442</t>
  </si>
  <si>
    <t xml:space="preserve"> reimbursement for the traveling expense and registration fee in attending the 2ND General Membership Meeting, International Research Conference, CSR Activity with the theme: Sustainability Education, Research and Values towards Innovation, Collaboration and Exceleence heald on April 10-12, 2025 at Paradise Garden Hotel and Convention Center, Boracay Aklan, Philippines</t>
  </si>
  <si>
    <t>07/29/2025</t>
  </si>
  <si>
    <t>02-206441-2025-07-0411</t>
  </si>
  <si>
    <t xml:space="preserve">reimbursement for the traveling expense while on official travel for the period covered February 12-14, 2025: traveling in attending the Lighting Poster Presentation-"AgriKonek: Sparkling Innovatioon and Pioneering the Future of Agribiotechnology" last March 27-30, 225 at ATI, Quezon City  </t>
  </si>
  <si>
    <t>02-206441-2025-08-0454</t>
  </si>
  <si>
    <t>MARIANO MARCOS MEMORIAL HOSPITAL AND MEDICAL CENTER INCOME TRUST FUND</t>
  </si>
  <si>
    <t xml:space="preserve"> payment for the membership fee for the Annual Contribution of Region 1 Health Research and Development Consortium (R1HRDC) for the year 2025</t>
  </si>
  <si>
    <t>PROFESSIONAL ORGANIZATION OF RESEARCHERS AND EDUCATORS OF THE PHILIPPINES, INC.</t>
  </si>
  <si>
    <t>02-206441-2025-08-0473</t>
  </si>
  <si>
    <t xml:space="preserve">paymentr for the registration fee in attending the 2025 National Seminar Workshop on Research Publication: Getting Published n Scopus and Web of Science Indexed Journals " on August 22-24, 2025 held at District 21 Hotel, Mandurriao, Iloilo City </t>
  </si>
  <si>
    <t>08/08/2025</t>
  </si>
  <si>
    <t>02-206441-2025-08-0490</t>
  </si>
  <si>
    <t xml:space="preserve">reimbursement for the fuel consumption and toll fee in coducting research collaborative activity at UP Los Baños , Laguna last July 3, 2025 </t>
  </si>
  <si>
    <t>08/13/2025</t>
  </si>
  <si>
    <t>02-206441-2025-08-0515</t>
  </si>
  <si>
    <t>CYNTHIA M. CARIÑO</t>
  </si>
  <si>
    <t xml:space="preserve"> reimbursement of traveling expense and registration fee in attending the  training " Workshop on Ethical Use of Artificial Intelligence (AL) in Research and Publication for Sustainable Graduate Education on May 23-24, 2025 at DMMSU MId La Union, San Fernando City: registration and traveling expense in Advances in Peer-Reviewing &amp; Thesis Writing for Article and Book Publication last July 28-30, 2025 at Alona Beach, Panglao Island Bohol, Philippines </t>
  </si>
  <si>
    <t>02-206441-2025-08-0540</t>
  </si>
  <si>
    <t>INTERNATIONAL ASSOCIATION OF MULTIDISCIPLINARY RESEARCH, INC.</t>
  </si>
  <si>
    <t>payment for the registration fee in attending the seminar entitled "Research Diagnostics: Advance Skills for Research Paneling, Advising &amp; Publishing on September 2-4, 2025 at Hotel Elizabeth, Baguio City</t>
  </si>
  <si>
    <t>09/02/2025</t>
  </si>
  <si>
    <t>02-206441-2025-09-0588</t>
  </si>
  <si>
    <t xml:space="preserve">reimbursement for the toll feeS in conducting research collaborative activity at UP Los Baños , Laguna last July 3, 2025 </t>
  </si>
  <si>
    <t>09/03/2025</t>
  </si>
  <si>
    <t>02-206441-2025-09-0593</t>
  </si>
  <si>
    <t>SOLOMON L. ANAGARAN</t>
  </si>
  <si>
    <t xml:space="preserve"> reimbursement for the toll fees and fuels in attending the 2nd Southest Asian Multidisciplinary Research Expo and Extension Conference (SEAMREEC 2025) last June 24-27, 2025 at Sorsogon State University Main Campus, Sorsogon City</t>
  </si>
  <si>
    <t>09/04/2025</t>
  </si>
  <si>
    <t>02-206441-2025-09-0596</t>
  </si>
  <si>
    <t>ROSE MARIE C. DETRAN</t>
  </si>
  <si>
    <t xml:space="preserve">reimbursement for the travelling expense  in attending the 2025 National Seminar Workshop on Research Publication: Getting Published n Scopus and Web of Science Indexed Journals " last August 22-24, 2025 held at  Mandurriao, Iloilo City </t>
  </si>
  <si>
    <t>02-206441-2025-09-0618</t>
  </si>
  <si>
    <t xml:space="preserve"> payment of honorarium for Action Research Fee for the 2nd Semester AY 2024-2025 of College of Teacher Education Major in Filipino Tagudin Campus</t>
  </si>
  <si>
    <t>02-206441-2025-09-0623</t>
  </si>
  <si>
    <t>JACQUELINE GUMALLAOI</t>
  </si>
  <si>
    <t xml:space="preserve">payment for the travelling expense in attending the Training Workshop on Research Methods for Teaching on May 27-29, 2025 at Castle Park Hotel, Cebu City </t>
  </si>
  <si>
    <t>02-206441-2025-09-0624</t>
  </si>
  <si>
    <t>DR. JONALYN LACAMBRA</t>
  </si>
  <si>
    <t>payment for the travelling expense in attending the Training Workshop on Research Methods for Teaching on May 27-29, 2025 at Castle Park Hotel, Cebu City</t>
  </si>
  <si>
    <t>09/11/2025</t>
  </si>
  <si>
    <t>02-206441-2025-09-0658</t>
  </si>
  <si>
    <t xml:space="preserve">SCHOOL PRESS ADVISERS MOVEMENT SPAM INC. </t>
  </si>
  <si>
    <t>payment for the registration fee in attending the 16th National Campus Media Conference (NCMC) and 3rd International Research Conference on Media and Community Development at NU- Clark, SM City Clark, Clark Freeport, Angeles City on September 25-27, 2025</t>
  </si>
  <si>
    <t>09/18/2025</t>
  </si>
  <si>
    <t>02-206441-2025-09-0687</t>
  </si>
  <si>
    <t>JONALYN LACAMBRA</t>
  </si>
  <si>
    <t>payment for the tregistration fee in attending the Training Workshop on Research Methods for Teaching on May 27-29, 2025 at Castle Park Hotel, Cebu City</t>
  </si>
  <si>
    <t>02-206441-2025-09-0693</t>
  </si>
  <si>
    <t>PHILIPPINE LIBRARIANS ASSOCIATION, INC.-ILOCOS REGION LIBRARIANS COUNCIL</t>
  </si>
  <si>
    <t>payment for the registration fee in attending the Seminar Workshop "Empowering Librarians as Researcher Innovators: Qualitative Inquiry and Open Access OER Platform on September 25-26, 2025 at Mariano Marcos State University (MMSU) Center for Flexible Learning, Batac, Ilocos Norte</t>
  </si>
  <si>
    <t>09/19/2025</t>
  </si>
  <si>
    <t>02-206441-2025-09-0698</t>
  </si>
  <si>
    <t>VICENTE R. RARAS</t>
  </si>
  <si>
    <t xml:space="preserve">reimbursement for the  travelling expense   in attending the seminar entitled "Research Diagnostics: Advance Skills for Research Paneling, Advising &amp; Publishing on September 2-4, 2025 at Hotel Elizabeth, Baguio City </t>
  </si>
  <si>
    <t>09/29/2025</t>
  </si>
  <si>
    <t>02-206441-2025-09-0723A</t>
  </si>
  <si>
    <t xml:space="preserve">reimbursement for the travelling expense in attending the Research Diagnostics: Advance Skills for Research Paneling, Advising &amp; Publishing on September 2-4, 2025 at the Hotel Elizabeth, Baguio City </t>
  </si>
  <si>
    <t>10/01/2025</t>
  </si>
  <si>
    <t>02-206441-2025-10-0740</t>
  </si>
  <si>
    <t>reimbursement for the publication fee for the research entitled: "One Town, One Product (OTOP) Program in the Province of Ilocos Sur (Study 2: The Cultural Significance of One Town, One Product (OTOP) in the Province of Ilocos Sur)" for CY 2025</t>
  </si>
  <si>
    <t>10/06/2025</t>
  </si>
  <si>
    <t>02-206441-2025-10-0747</t>
  </si>
  <si>
    <t>STRATEGIC ONE BUSINESS MANAGEMENT CONSULTANCY FIRM</t>
  </si>
  <si>
    <t>payment for the registration fee in attending the  Invitation to Advances Research Writing &amp; Statistical Analysis using Python Training Workshop on October 21-24, 2025 at Ating Tahanan, South Drive, Camp John Hay, Baguio City</t>
  </si>
  <si>
    <t>10/15/2025</t>
  </si>
  <si>
    <t>02-206441-2025-10-0806</t>
  </si>
  <si>
    <t>ALMA M. PASAHOL</t>
  </si>
  <si>
    <t>reimbursement for the travelling expense, toll fees and fuel consumption in attending the 16th National Campus Media Conference and 3rd International Research Conference on Media and Community Development last September 25-27, 2025</t>
  </si>
  <si>
    <t>10/16/2025</t>
  </si>
  <si>
    <t>02-206441-2025-10-0822</t>
  </si>
  <si>
    <t xml:space="preserve">EDEN SORIANO </t>
  </si>
  <si>
    <t xml:space="preserve"> cash advance for the honoraria as research speaker for the extension titled "Labtang Weaving Workshop" that held at Palacapac, Candon City on September 24-26, 2025 </t>
  </si>
  <si>
    <t>10/17/2025</t>
  </si>
  <si>
    <t>02-206441-2025-10-0837</t>
  </si>
  <si>
    <t xml:space="preserve">MARIA TERESA T. GARCIA </t>
  </si>
  <si>
    <t>reimbursement for the  travelling expense and airfare in attending the 2025 National Seminar-Workshop on Research Publication:Getting Published in Scopus &amp; Web of Science Indexed Journals at District 21 Hotel, Iloilo City on August 22-24, 2025</t>
  </si>
  <si>
    <t>02-206441-2025-10-0860</t>
  </si>
  <si>
    <t xml:space="preserve">reimbursement for the  travelling expense and airfare in attending the 2025 National Seminar-Workshop on Research Publication:Getting Published in Scopus &amp; Web of Science Indexed Journals at District 21 Hotel, Iloilo City on August 22-24, 2025 </t>
  </si>
  <si>
    <t>02-206441-2025-10-0861</t>
  </si>
  <si>
    <t>10/20/2025</t>
  </si>
  <si>
    <t>02-206441-2025-10-0868</t>
  </si>
  <si>
    <t>reimbursement for the publication fee of the Research Paper entitled: "Attainment of Outcome Based Education in Advanced Higher Education"</t>
  </si>
  <si>
    <t>02-206441-2025-10-0871</t>
  </si>
  <si>
    <t>PHILIPPINE LIBRARIANS ASSOCIATION (PLAI) INC.</t>
  </si>
  <si>
    <t xml:space="preserve">payment for the  registration fee in attending the PLAI BRIGES: Borderless Research Based Innovative Developmental Global Equitable Sustainable on November 23-26, 2025 at SMX Convention Center, Bacolod City </t>
  </si>
  <si>
    <t>10/21/2025</t>
  </si>
  <si>
    <t>02-206441-2025-10-0899</t>
  </si>
  <si>
    <t>RIZZA JOY T. CABUNOT</t>
  </si>
  <si>
    <t>payment for the honoraria as learning resource speaker for the Peer Facilitators Training and Orientation last April 11, 2025 at ISPSC Main Campus- Conference Hall, Research &amp; Development and Extension Training Center Building</t>
  </si>
  <si>
    <t>02-206441-2025-10-0900</t>
  </si>
  <si>
    <t>RALPH NICOLE A. SEVILLA</t>
  </si>
  <si>
    <t>10/28/2025</t>
  </si>
  <si>
    <t>02-206441-2025-10-0958</t>
  </si>
  <si>
    <t>payment of honoraria as Members of Panel and Advisory Committee for the Action Research of College of Teacher Education: Bachelor of Physical Education 2nd semester 2024-2025 of Tagudin Campus</t>
  </si>
  <si>
    <t>10/09/2025</t>
  </si>
  <si>
    <t>02-206441-2025-10-0764</t>
  </si>
  <si>
    <t>ARLENE P. ABLOG</t>
  </si>
  <si>
    <t>reimbursement for the  travelling expense, airfare and registration fee in attending the Advance in Peer Review &amp; Thesis Writing for Article &amp; Book Publication (Workshop) at Alona Beach, Pangalao Bohol on July 28-30, 2025</t>
  </si>
  <si>
    <t>11/05/2026</t>
  </si>
  <si>
    <t>02-206441-2025-11-1006</t>
  </si>
  <si>
    <t>CAMARINES SUR POLYTECHNIC COLLEGES</t>
  </si>
  <si>
    <t>payment for the registration fee in attending the Advancing Strategic Innovation and Inclusive Research for a Resilient and Sustainable Future on December 4-6, 2025</t>
  </si>
  <si>
    <t>11/06/2025</t>
  </si>
  <si>
    <t>02-206441-2025-11-1012</t>
  </si>
  <si>
    <t>IMARI T. SORIANO</t>
  </si>
  <si>
    <t xml:space="preserve"> reimbursement for the registration fee in attending the online study of "International Conference on Business, Education, Science and Technology (ICBEST 2025) with the Theme: Transcending Boundaries: Advancing Research Towards Sustainable and Resilient Futures through Community Extension and Gender and Development at Bulacan State University last October 22-24, 2025 </t>
  </si>
  <si>
    <t>02-206441-2025-11-1016</t>
  </si>
  <si>
    <t>KATHERINE F. SORIANO</t>
  </si>
  <si>
    <t xml:space="preserve"> reimbursement for the travelling expense in attending the 16th National Campus Media Conference and 3rd International Research Conference on Media and Community Development last September 25-27, 2025 </t>
  </si>
  <si>
    <t>02-206441-2025-11-1021</t>
  </si>
  <si>
    <t xml:space="preserve"> reimbursement of communication allowance as  Vice President for Research, Extension &amp; Internationalization for the month of  October 2025 </t>
  </si>
  <si>
    <t>11/07/2025</t>
  </si>
  <si>
    <t>02-206441-2025-11-1042</t>
  </si>
  <si>
    <t>AILENE V. JOVEN</t>
  </si>
  <si>
    <t>reimbursement for the airfare in attending the PLAI BRIGES: Borderless Research Based Innovative Developmental Global Equitable Sustainable on November 23-26, 2025 at SMX Convention Center, Bacolod City</t>
  </si>
  <si>
    <t>02-206441-2025-11-1043</t>
  </si>
  <si>
    <t>JAY MARIE ALVARO</t>
  </si>
  <si>
    <t>11/12/2025</t>
  </si>
  <si>
    <t>02-206441-2025-11-1052</t>
  </si>
  <si>
    <t xml:space="preserve">MARITES U. PERALTA </t>
  </si>
  <si>
    <t xml:space="preserve">reimbursement for the publication fee for the research entitled: "Eggplant (Solanum Melongena L.) Production as Affected by Phenological Stages and Organic Fertilizer Treatment" </t>
  </si>
  <si>
    <t>11/17/2025</t>
  </si>
  <si>
    <t>02-206441-2025-11-1080</t>
  </si>
  <si>
    <t>reimbursement for the airfare in attending the 5th International Multidisciplinary Conference on Engineering and Technology, Education, Management and Development Studies (IMCETEMDS): in attending Advancing Strategic Innovation and Inclusive Research for a Resilient and Sustainal Future on December 4-6, 2025 at Legaspi City, Albay</t>
  </si>
  <si>
    <t>02-206441-2025-11-1081</t>
  </si>
  <si>
    <t>reimbursement for the travelling expense and registration fee in attending the 2025 PSPA-EROPA Joint Conference on October 1-3, 2025 at People's Center &amp; Summit Hotel, Tacloban City with Research entitled: Socio-Scientific Investigation of Quarrying and Stone-Crushing Activities along Amburayan River in Sudipen, La Union: Basis for an Environmental Management Plan</t>
  </si>
  <si>
    <t>02-206441-2025-11-1084</t>
  </si>
  <si>
    <t>SONNY BOY L. LACASANDILE EATERY</t>
  </si>
  <si>
    <t>payment for supply and delivery of meals and snacks for Teachers Day cum Research Presentation of Graduate School of Tagudin Campus on October 18, 2025</t>
  </si>
  <si>
    <t>02-206441-2025-11-1087</t>
  </si>
  <si>
    <t>To payment for tarpaulin printing for Teachers Day cum Research presentation of Graduate School of Tagudin Campus on October 17, 2025</t>
  </si>
  <si>
    <t>02-206441-2025-11-1091</t>
  </si>
  <si>
    <t>PATHWAYS CENTER FOR LIFELONG LEARNING INC.</t>
  </si>
  <si>
    <t>payment for the registration fee in attending the Abstract reviewers - 2025 Research Conference on Gender Equality' Diversity and Social Inclusion (GRSDI) and Education on November 28-30, 2025 at Siliman University, Dumaguete City, Negros Oriental</t>
  </si>
  <si>
    <t>02-206441-2025-11-1183</t>
  </si>
  <si>
    <t>MAUREEN T. STA. ANA</t>
  </si>
  <si>
    <t>reimbursement for the travelling expense in attending the 16th National Campus Media Conference and 3rd International Research Conference on Media and Community Development last September 25-27, 2025</t>
  </si>
  <si>
    <t>x</t>
  </si>
  <si>
    <t>02-206441-2025-11-1032</t>
  </si>
  <si>
    <t xml:space="preserve">cash advance for the oral presentation at the 20th National Alliance for Knowledge, Empowerment and Meaning (NAKEM) International Conference at the University of Hawaii at Manoa, Honolulu, Hawaii USA on November 1-21, 2025  </t>
  </si>
  <si>
    <t>02-206441-2025-11-1033</t>
  </si>
  <si>
    <t>ORLANDO A. BATARA</t>
  </si>
  <si>
    <t>11/20/2025</t>
  </si>
  <si>
    <t>02-206441-2025-11-1128</t>
  </si>
  <si>
    <t>LEI ANN VILLEGAS</t>
  </si>
  <si>
    <t>reimbursement for the publication fee of Testing,Psychometrics, Methodology in Applied Psychology</t>
  </si>
  <si>
    <t>12/01/2025</t>
  </si>
  <si>
    <t>02-206441-2025-12-1271</t>
  </si>
  <si>
    <t>DMMMSU CA F161</t>
  </si>
  <si>
    <t>payment for the registration fee in attending the 3rd International Research and Innovation Conference on Education, Engineering and Agriculture (IRICEEA) on December 3-5, 2025 at Bacnotan Farmer's Park and Civic Center, Nagsimbaan, Bacnotan, La Union</t>
  </si>
  <si>
    <t>02-206441-2025-12-1290</t>
  </si>
  <si>
    <t xml:space="preserve">reimbursement of communication allowance as  Vice President for Research, Extension &amp; Internationalization for the month of  November 2025 </t>
  </si>
  <si>
    <t>12/09/2025</t>
  </si>
  <si>
    <t>02-206441-2025-12-1329</t>
  </si>
  <si>
    <t xml:space="preserve">reimbursement for the traveling expense in attending the PLAI BRIGES: Borderless Research Based Innovative Developmental Global Equitable Sustainable on November 23-26, 2025 at SMX Convention Center, Bacolod City </t>
  </si>
  <si>
    <t>02-206441-2025-12-1330</t>
  </si>
  <si>
    <t>JAY MARIE S. ALVARO</t>
  </si>
  <si>
    <t>reimbursement for the traveling expense in attending the workshop on Empowering Librarians as Research Innovators; Qualitative  Inquiry and Open Access OER Platforms at MMSU Batac, Ilocos Norte last October 2-3, 2025 : traveling expense in attending the PLAI BRIGES: Borderless Research Based Innovative Developmental Global Equitable Sustainable on November 23-26, 2025 at SMX Convention Center, Bacolod City</t>
  </si>
  <si>
    <t>12/11/2025</t>
  </si>
  <si>
    <t>02-206441-2025-12-1393</t>
  </si>
  <si>
    <t xml:space="preserve">reimbursement for the publication fee for the research paper titled: "Information Technology Students' Lived Experience in the New Educational Implemenattion" that was published in the Asian Journal of Education and Social Studies" </t>
  </si>
  <si>
    <t>12/16/2025</t>
  </si>
  <si>
    <t>02-206441-2025-12-1493</t>
  </si>
  <si>
    <t xml:space="preserve">reimbursement of communication allowance as Vice President for Research, Development and Extension of the college for the month of December 2025 </t>
  </si>
  <si>
    <t>02-206441-2025-12-1511</t>
  </si>
  <si>
    <t xml:space="preserve">reimbursement for the communication allowance as the Director for Research of the college for the months of June 11, 2025 to December  2025 </t>
  </si>
  <si>
    <t>02-206441-2025-12-1518</t>
  </si>
  <si>
    <t>REAGAN LOUIE C. FUNTANILLA</t>
  </si>
  <si>
    <t>reimbursement of travelling expenses incurred in going to CHED RO1 to submit COPC requiements on Feb. 13, 2025 and in attending  the Training-Workshop on "Ethical Use of Artificial Intelligence (AI) in Research and Publication for Sustainable Graduate Education" on May 23-24, 2025  2025</t>
  </si>
  <si>
    <t>02-206441-2025-12-1595</t>
  </si>
  <si>
    <t>reimbursement for the travelling expense in attending the 2025 Research Conference on GEDSI and Education at Siliman University, Dumaguete City, Negros Oriental last November 28-30, 2025</t>
  </si>
  <si>
    <t>02-206441-2025-12-1597</t>
  </si>
  <si>
    <t>MILAGROS LIBERATO</t>
  </si>
  <si>
    <t>reimbursement for the  toll fees and fuel consumption in fetching the participants at NAIA Terminal who served as a Research Evaluator of Research Conference on GEDSI and Education in Siliman University</t>
  </si>
  <si>
    <t>02-206441-2025-12-1603</t>
  </si>
  <si>
    <t>Tricia L. Gundran</t>
  </si>
  <si>
    <t>reimbursement for the travelling expenses in attending the Research Conference on GEDSI and Education in Siliman University, Dumaguete Citi last November 27-28, 2025</t>
  </si>
  <si>
    <t>02-206441-2025-12-1607</t>
  </si>
  <si>
    <t>Roel Palo Anicas</t>
  </si>
  <si>
    <t>payment for the honoraria as resource speaker for the Writeshop on Research Publication:Getting Published in Reputable Journals last September 1-2, 2025 at ISPSC Main Campus</t>
  </si>
  <si>
    <t>02-206441-2025-12-1639</t>
  </si>
  <si>
    <t>ENHELYN L. MORLA</t>
  </si>
  <si>
    <t xml:space="preserve"> reimbursement for the  travelling expense in attending the 3rd International Research and Innovation Conference on Education, Engineering and Agriculture (IRICEEA 2025) last December 3-5, 2025 at Bacnotan, La Union </t>
  </si>
  <si>
    <t>12/23/2025</t>
  </si>
  <si>
    <t>02-206441-2025-12-1644</t>
  </si>
  <si>
    <t>MKA LAND DEVELOPMENT INC. - HOTEL ARIANA</t>
  </si>
  <si>
    <t xml:space="preserve"> payment for the CBME Faculty Development Seminar Workshop on Research and Extension Planning last December 15-17, 2025 at Ariana Hotel Paringao Bauang</t>
  </si>
  <si>
    <t>02-206441-2025-12-1702</t>
  </si>
  <si>
    <t>JULIA JOSEPHINE E. DASALLA</t>
  </si>
  <si>
    <t xml:space="preserve">reimbursement for the  travelling expense in attending the Seminar-Workshop on Empowering Librarians as Research Innovators: Qualitative Inquiry and Open Access (OFA) Platforms last October 2-3, 2025 </t>
  </si>
  <si>
    <t>02-206441-2025-12-1707</t>
  </si>
  <si>
    <t xml:space="preserve">reimbursement for the  travelling expense in attending the Research Publication Writeshop last December 15-17,2025 </t>
  </si>
  <si>
    <t>02-206441-2025-12-1712</t>
  </si>
  <si>
    <t>JUMILIE R. JIMENEZ</t>
  </si>
  <si>
    <t>reimbursement of the travelling expense in attending the research conference as facilitator, moderator, participant and evaluator last December 3-5, 2025 at Bauang, La Union</t>
  </si>
  <si>
    <t>02-206441-2025-12-1719</t>
  </si>
  <si>
    <t>reimbursement for the  travelling expense in attending the 3rd International Research and Innovation Conference on Education, Engineering and Agriculture (IRICEEA) last December 3-5, 2025 at Bacnotan Farmer's Park and Civic Center, Nagsimbaan, Bacnotan, La Union</t>
  </si>
  <si>
    <t>02-206441-2025-12-1793</t>
  </si>
  <si>
    <t>RODOLFO C. MORENO</t>
  </si>
  <si>
    <t>reimbursement of travelling expenses in attending the 6th International Conference on Education, Research, Technology</t>
  </si>
  <si>
    <t>02-206441-2025-12-1804</t>
  </si>
  <si>
    <t>JOSELITA E. VIADO</t>
  </si>
  <si>
    <t>reimbursement of travelling expenses while on  official travel in attending and presenting a research study in culture at the 20th NAKEM International Conferences in the University of Hawaii, Manoa, Honolulu</t>
  </si>
  <si>
    <t>02-206441-2025-12-1854</t>
  </si>
  <si>
    <t>ANTONETTE F. GARCIA</t>
  </si>
  <si>
    <t>reimbursement of expenses incurred  for the microbial analysis testing related to the product development phase of the research</t>
  </si>
  <si>
    <t>02-206441-2025-12-1870</t>
  </si>
  <si>
    <t>DESA D. ABAYA</t>
  </si>
  <si>
    <t>reimbursement of travelling expense in attending the evaluation of research papers in the conference last Nov. 27-Dec 10, 2025 at Dumaguete, Negros Island Region, Philippines</t>
  </si>
  <si>
    <t>Charges to RES</t>
  </si>
  <si>
    <t>Massive Coconut Planting and Replanting Project 2023-2028 </t>
  </si>
  <si>
    <t>PyroMukoHarvest: Design and Fabrication of a Mukosaku Pyrolysis Machine for the Production of Wood Vinegar and Biochar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</si>
</sst>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1"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b/>
      <sz val="11"/>
      <color theme="1"/>
      <name val="Arial"/>
      <family val="2"/>
    </font>
    <font>
      <b/>
      <sz val="10"/>
      <color rgb="FF000000"/>
      <name val="Arial"/>
      <family val="2"/>
    </font>
    <font>
      <i/>
      <sz val="10"/>
      <color rgb="FF000000"/>
      <name val="Arial"/>
      <family val="2"/>
    </font>
    <font>
      <b/>
      <i/>
      <sz val="11"/>
      <color theme="1"/>
      <name val="Arial"/>
      <family val="2"/>
    </font>
    <font>
      <sz val="12"/>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rgb="FFA8D08D"/>
        <bgColor indexed="64"/>
      </patternFill>
    </fill>
    <fill>
      <patternFill patternType="solid">
        <fgColor rgb="FFFFFF00"/>
        <bgColor indexed="64"/>
      </patternFill>
    </fill>
    <fill>
      <patternFill patternType="solid">
        <fgColor rgb="FFFF0000"/>
        <bgColor indexed="64"/>
      </patternFill>
    </fill>
  </fills>
  <borders count="12">
    <border>
      <left/>
      <right/>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medium">
        <color rgb="FF000000"/>
      </right>
      <top style="medium">
        <color rgb="FF000000"/>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49">
    <xf numFmtId="0" fontId="0" fillId="0" borderId="0" xfId="0"/>
    <xf numFmtId="0" fontId="5"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8" fillId="0" borderId="3" xfId="0" applyFont="1" applyBorder="1" applyAlignment="1">
      <alignment vertical="center" wrapText="1"/>
    </xf>
    <xf numFmtId="0" fontId="5" fillId="0" borderId="4" xfId="0" applyFont="1" applyBorder="1" applyAlignment="1">
      <alignment horizontal="center" vertical="center" wrapText="1"/>
    </xf>
    <xf numFmtId="4" fontId="5" fillId="0" borderId="4" xfId="0" applyNumberFormat="1" applyFont="1" applyBorder="1" applyAlignment="1">
      <alignment horizontal="center" vertical="center" wrapText="1"/>
    </xf>
    <xf numFmtId="43" fontId="0" fillId="0" borderId="0" xfId="1" applyFont="1"/>
    <xf numFmtId="0" fontId="8" fillId="0" borderId="0" xfId="0" applyFont="1" applyAlignment="1">
      <alignment vertical="center" wrapText="1"/>
    </xf>
    <xf numFmtId="43" fontId="0" fillId="0" borderId="0" xfId="0" applyNumberFormat="1"/>
    <xf numFmtId="0" fontId="9" fillId="0" borderId="0" xfId="0" applyFont="1" applyAlignment="1">
      <alignment wrapText="1"/>
    </xf>
    <xf numFmtId="43" fontId="10" fillId="0" borderId="0" xfId="1" applyFont="1"/>
    <xf numFmtId="0" fontId="9" fillId="0" borderId="0" xfId="0" applyFont="1"/>
    <xf numFmtId="9" fontId="10" fillId="0" borderId="0" xfId="2" applyFont="1"/>
    <xf numFmtId="9" fontId="9" fillId="0" borderId="0" xfId="2" applyFont="1" applyAlignment="1">
      <alignment wrapText="1"/>
    </xf>
    <xf numFmtId="9" fontId="9" fillId="0" borderId="0" xfId="2" applyFont="1"/>
    <xf numFmtId="0" fontId="0" fillId="0" borderId="0" xfId="0" quotePrefix="1"/>
    <xf numFmtId="43" fontId="3" fillId="0" borderId="0" xfId="1" applyFont="1"/>
    <xf numFmtId="0" fontId="0" fillId="0" borderId="8" xfId="0" applyBorder="1"/>
    <xf numFmtId="43" fontId="0" fillId="0" borderId="8" xfId="1" applyFont="1" applyBorder="1"/>
    <xf numFmtId="0" fontId="0" fillId="0" borderId="0" xfId="1" applyNumberFormat="1" applyFont="1"/>
    <xf numFmtId="0" fontId="0" fillId="0" borderId="8" xfId="0" applyBorder="1" applyAlignment="1">
      <alignment wrapText="1"/>
    </xf>
    <xf numFmtId="43" fontId="0" fillId="0" borderId="9" xfId="1" applyFont="1" applyBorder="1"/>
    <xf numFmtId="43" fontId="0" fillId="0" borderId="10" xfId="1" applyFont="1" applyBorder="1"/>
    <xf numFmtId="4" fontId="0" fillId="0" borderId="0" xfId="0" applyNumberFormat="1"/>
    <xf numFmtId="3" fontId="0" fillId="0" borderId="0" xfId="0" applyNumberFormat="1"/>
    <xf numFmtId="0" fontId="3" fillId="0" borderId="8" xfId="0" applyFont="1" applyBorder="1" applyAlignment="1">
      <alignment horizontal="right"/>
    </xf>
    <xf numFmtId="43" fontId="3" fillId="0" borderId="8" xfId="0" applyNumberFormat="1" applyFont="1" applyBorder="1"/>
    <xf numFmtId="43" fontId="3" fillId="0" borderId="8" xfId="1" applyFont="1" applyBorder="1"/>
    <xf numFmtId="4" fontId="5" fillId="3" borderId="1" xfId="0" applyNumberFormat="1" applyFont="1" applyFill="1" applyBorder="1" applyAlignment="1">
      <alignment horizontal="center" wrapText="1"/>
    </xf>
    <xf numFmtId="0" fontId="0" fillId="3" borderId="8" xfId="0" applyFill="1" applyBorder="1"/>
    <xf numFmtId="43" fontId="0" fillId="3" borderId="8" xfId="1" applyFont="1" applyFill="1" applyBorder="1"/>
    <xf numFmtId="43" fontId="2" fillId="3" borderId="8" xfId="1" applyFont="1" applyFill="1" applyBorder="1"/>
    <xf numFmtId="0" fontId="0" fillId="0" borderId="0" xfId="0" applyAlignment="1">
      <alignment wrapText="1"/>
    </xf>
    <xf numFmtId="0" fontId="5" fillId="2" borderId="11" xfId="0" applyFont="1" applyFill="1" applyBorder="1" applyAlignment="1">
      <alignment horizontal="center" vertical="center" wrapText="1"/>
    </xf>
    <xf numFmtId="43" fontId="3" fillId="0" borderId="0" xfId="0" applyNumberFormat="1" applyFont="1"/>
    <xf numFmtId="43" fontId="0" fillId="0" borderId="8" xfId="0" applyNumberFormat="1" applyBorder="1"/>
    <xf numFmtId="43" fontId="0" fillId="4" borderId="8" xfId="1" applyFont="1" applyFill="1" applyBorder="1"/>
    <xf numFmtId="0" fontId="0" fillId="0" borderId="0" xfId="0" applyAlignment="1">
      <alignment vertical="top"/>
    </xf>
    <xf numFmtId="0" fontId="0" fillId="0" borderId="0" xfId="0" applyAlignment="1">
      <alignment vertical="top" wrapText="1"/>
    </xf>
    <xf numFmtId="43" fontId="0" fillId="0" borderId="0" xfId="1" applyFont="1" applyAlignment="1">
      <alignment vertical="top"/>
    </xf>
    <xf numFmtId="43" fontId="0" fillId="0" borderId="0" xfId="1" applyFont="1" applyAlignment="1">
      <alignment horizontal="center"/>
    </xf>
    <xf numFmtId="0" fontId="4" fillId="0" borderId="5" xfId="3" applyBorder="1" applyAlignment="1">
      <alignment vertical="center" wrapText="1"/>
    </xf>
    <xf numFmtId="0" fontId="4" fillId="0" borderId="6" xfId="3" applyBorder="1" applyAlignment="1">
      <alignment vertical="center" wrapText="1"/>
    </xf>
    <xf numFmtId="0" fontId="4" fillId="0" borderId="7" xfId="3" applyBorder="1" applyAlignment="1">
      <alignment vertical="center" wrapText="1"/>
    </xf>
    <xf numFmtId="0" fontId="9" fillId="0" borderId="0" xfId="0" applyFont="1" applyAlignment="1">
      <alignment horizontal="left" wrapText="1"/>
    </xf>
    <xf numFmtId="43" fontId="0" fillId="3" borderId="8" xfId="1" applyFont="1" applyFill="1" applyBorder="1" applyAlignment="1">
      <alignment horizontal="center"/>
    </xf>
    <xf numFmtId="0" fontId="0" fillId="3" borderId="8" xfId="0" applyFill="1" applyBorder="1" applyAlignment="1">
      <alignment horizontal="center"/>
    </xf>
    <xf numFmtId="43" fontId="0" fillId="3" borderId="8" xfId="1" applyFont="1" applyFill="1" applyBorder="1" applyAlignment="1">
      <alignment wrapText="1"/>
    </xf>
  </cellXfs>
  <cellStyles count="4">
    <cellStyle name="Comma" xfId="1" builtinId="3"/>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rb.gy/5k2as" TargetMode="External"/><Relationship Id="rId1" Type="http://schemas.openxmlformats.org/officeDocument/2006/relationships/hyperlink" Target="https://rb.gy/5k2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91151-195D-48C5-BD52-5F56953F3AEB}">
  <dimension ref="A2:XFD83"/>
  <sheetViews>
    <sheetView workbookViewId="0">
      <selection activeCell="E15" sqref="E15"/>
    </sheetView>
  </sheetViews>
  <sheetFormatPr defaultRowHeight="14.4" x14ac:dyDescent="0.3"/>
  <cols>
    <col min="1" max="1" width="33.6640625" bestFit="1" customWidth="1"/>
    <col min="2" max="2" width="39.77734375" bestFit="1" customWidth="1"/>
    <col min="3" max="3" width="36.5546875" bestFit="1" customWidth="1"/>
    <col min="4" max="4" width="46.6640625" bestFit="1" customWidth="1"/>
    <col min="5" max="5" width="29.33203125" customWidth="1"/>
    <col min="6" max="6" width="23.77734375" customWidth="1"/>
    <col min="7" max="7" width="19.5546875" customWidth="1"/>
    <col min="8" max="8" width="14" bestFit="1" customWidth="1"/>
    <col min="9" max="10" width="15.21875" bestFit="1" customWidth="1"/>
    <col min="11" max="11" width="14" bestFit="1" customWidth="1"/>
  </cols>
  <sheetData>
    <row r="2" spans="1:11" ht="15" thickBot="1" x14ac:dyDescent="0.35"/>
    <row r="3" spans="1:11" ht="42" thickBot="1" x14ac:dyDescent="0.35">
      <c r="A3" s="1" t="s">
        <v>0</v>
      </c>
      <c r="B3" s="2" t="s">
        <v>1</v>
      </c>
      <c r="C3" s="2" t="s">
        <v>2</v>
      </c>
      <c r="D3" s="3" t="s">
        <v>3</v>
      </c>
      <c r="E3" s="3" t="s">
        <v>4</v>
      </c>
      <c r="F3" s="3" t="s">
        <v>5</v>
      </c>
    </row>
    <row r="4" spans="1:11" ht="15" thickBot="1" x14ac:dyDescent="0.35">
      <c r="A4" s="4" t="s">
        <v>275</v>
      </c>
      <c r="B4" s="5"/>
      <c r="C4" s="6">
        <f>B4*75000</f>
        <v>0</v>
      </c>
      <c r="D4" s="29">
        <f>Summary!E2</f>
        <v>8460452.1500000004</v>
      </c>
      <c r="E4" s="6">
        <f>D4-C4</f>
        <v>8460452.1500000004</v>
      </c>
      <c r="F4" s="34"/>
    </row>
    <row r="5" spans="1:11" ht="15" thickBot="1" x14ac:dyDescent="0.35">
      <c r="A5" s="4" t="s">
        <v>6</v>
      </c>
      <c r="B5" s="5">
        <v>253</v>
      </c>
      <c r="C5" s="6">
        <f>B5*75000</f>
        <v>18975000</v>
      </c>
      <c r="D5" s="29">
        <f>+Summary!E3</f>
        <v>29939551.449999999</v>
      </c>
      <c r="E5" s="6">
        <f>D5-C5</f>
        <v>10964551.449999999</v>
      </c>
      <c r="F5" s="42" t="s">
        <v>7</v>
      </c>
    </row>
    <row r="6" spans="1:11" ht="15" thickBot="1" x14ac:dyDescent="0.35">
      <c r="A6" s="4" t="s">
        <v>8</v>
      </c>
      <c r="B6" s="5">
        <v>153</v>
      </c>
      <c r="C6" s="6">
        <f t="shared" ref="C6:C9" si="0">B6*75000</f>
        <v>11475000</v>
      </c>
      <c r="D6" s="29">
        <f>+Summary!E4</f>
        <v>14002837.947463766</v>
      </c>
      <c r="E6" s="6">
        <f t="shared" ref="E6:E9" si="1">D6-C6</f>
        <v>2527837.9474637657</v>
      </c>
      <c r="F6" s="43"/>
    </row>
    <row r="7" spans="1:11" ht="15" thickBot="1" x14ac:dyDescent="0.35">
      <c r="A7" s="4" t="s">
        <v>9</v>
      </c>
      <c r="B7" s="5">
        <v>108</v>
      </c>
      <c r="C7" s="6">
        <f t="shared" si="0"/>
        <v>8100000</v>
      </c>
      <c r="D7" s="29">
        <f>+Summary!E5</f>
        <v>29146921.93</v>
      </c>
      <c r="E7" s="6">
        <f t="shared" si="1"/>
        <v>21046921.93</v>
      </c>
      <c r="F7" s="43"/>
      <c r="H7" s="7"/>
      <c r="I7" s="7"/>
      <c r="K7" s="7"/>
    </row>
    <row r="8" spans="1:11" ht="15" thickBot="1" x14ac:dyDescent="0.35">
      <c r="A8" s="4" t="s">
        <v>10</v>
      </c>
      <c r="B8" s="5">
        <v>105</v>
      </c>
      <c r="C8" s="6">
        <f t="shared" si="0"/>
        <v>7875000</v>
      </c>
      <c r="D8" s="29">
        <f>+Summary!E6</f>
        <v>16013747.759999998</v>
      </c>
      <c r="E8" s="6">
        <f t="shared" si="1"/>
        <v>8138747.7599999979</v>
      </c>
      <c r="F8" s="43"/>
    </row>
    <row r="9" spans="1:11" ht="15" thickBot="1" x14ac:dyDescent="0.35">
      <c r="A9" s="4" t="s">
        <v>11</v>
      </c>
      <c r="B9" s="5">
        <v>67</v>
      </c>
      <c r="C9" s="6">
        <f t="shared" si="0"/>
        <v>5025000</v>
      </c>
      <c r="D9" s="29">
        <f>+Summary!E7</f>
        <v>23846090.059999995</v>
      </c>
      <c r="E9" s="6">
        <f t="shared" si="1"/>
        <v>18821090.059999995</v>
      </c>
      <c r="F9" s="44"/>
    </row>
    <row r="11" spans="1:11" x14ac:dyDescent="0.3">
      <c r="A11" s="8"/>
      <c r="B11" s="7"/>
    </row>
    <row r="12" spans="1:11" x14ac:dyDescent="0.3">
      <c r="B12" s="7"/>
      <c r="C12" s="7"/>
      <c r="G12" s="9"/>
    </row>
    <row r="13" spans="1:11" ht="31.2" x14ac:dyDescent="0.3">
      <c r="D13" s="10" t="s">
        <v>12</v>
      </c>
      <c r="E13" s="11">
        <f>SUM(D5:D9)</f>
        <v>112949149.14746377</v>
      </c>
      <c r="F13" s="12"/>
    </row>
    <row r="14" spans="1:11" ht="31.2" x14ac:dyDescent="0.3">
      <c r="D14" s="10" t="s">
        <v>13</v>
      </c>
      <c r="E14" s="11">
        <f>SUM(C5:C9)</f>
        <v>51450000</v>
      </c>
      <c r="F14" s="12"/>
    </row>
    <row r="15" spans="1:11" ht="31.2" x14ac:dyDescent="0.3">
      <c r="D15" s="10" t="s">
        <v>14</v>
      </c>
      <c r="E15" s="11">
        <f>SUM(E5:E9)</f>
        <v>61499149.147463754</v>
      </c>
      <c r="F15" s="12"/>
    </row>
    <row r="16" spans="1:11" ht="46.8" x14ac:dyDescent="0.3">
      <c r="D16" s="10" t="s">
        <v>15</v>
      </c>
      <c r="E16" s="13">
        <f>((E13-E14)/E14)</f>
        <v>1.1953187395036691</v>
      </c>
      <c r="F16" s="14" t="s">
        <v>16</v>
      </c>
    </row>
    <row r="17" spans="2:6" ht="15.6" x14ac:dyDescent="0.3">
      <c r="D17" s="10"/>
      <c r="E17" s="15"/>
      <c r="F17" s="14"/>
    </row>
    <row r="18" spans="2:6" ht="81.599999999999994" customHeight="1" x14ac:dyDescent="0.3">
      <c r="D18" s="45" t="s">
        <v>17</v>
      </c>
      <c r="E18" s="45"/>
      <c r="F18" s="12"/>
    </row>
    <row r="19" spans="2:6" ht="15.6" x14ac:dyDescent="0.3">
      <c r="D19" s="10"/>
      <c r="E19" s="12"/>
      <c r="F19" s="12"/>
    </row>
    <row r="20" spans="2:6" ht="71.400000000000006" customHeight="1" x14ac:dyDescent="0.3">
      <c r="D20" s="45" t="s">
        <v>18</v>
      </c>
      <c r="E20" s="45"/>
      <c r="F20" s="12"/>
    </row>
    <row r="21" spans="2:6" ht="15.6" x14ac:dyDescent="0.3">
      <c r="D21" s="12"/>
      <c r="E21" s="12"/>
      <c r="F21" s="12"/>
    </row>
    <row r="22" spans="2:6" ht="46.2" customHeight="1" x14ac:dyDescent="0.3">
      <c r="D22" s="45" t="s">
        <v>19</v>
      </c>
      <c r="E22" s="45"/>
      <c r="F22" s="12"/>
    </row>
    <row r="24" spans="2:6" x14ac:dyDescent="0.3">
      <c r="B24">
        <v>236</v>
      </c>
    </row>
    <row r="34" customFormat="1" x14ac:dyDescent="0.3"/>
    <row r="75" spans="16384:16384" x14ac:dyDescent="0.3">
      <c r="XFD75" s="16" t="s">
        <v>20</v>
      </c>
    </row>
    <row r="81" customFormat="1" x14ac:dyDescent="0.3"/>
    <row r="82" customFormat="1" x14ac:dyDescent="0.3"/>
    <row r="83" customFormat="1" x14ac:dyDescent="0.3"/>
  </sheetData>
  <mergeCells count="4">
    <mergeCell ref="F5:F9"/>
    <mergeCell ref="D18:E18"/>
    <mergeCell ref="D20:E20"/>
    <mergeCell ref="D22:E22"/>
  </mergeCells>
  <hyperlinks>
    <hyperlink ref="F5" r:id="rId1" xr:uid="{7073CD00-C963-4B2E-82AF-2160E3CC434C}"/>
    <hyperlink ref="F4" r:id="rId2" display="https://rb.gy/5k2as" xr:uid="{A8B2E804-8E43-4CC6-B0D9-B2B371BFC56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D091F-BFE1-4BD4-9BDE-C0743FF7E8AF}">
  <dimension ref="A1:P35"/>
  <sheetViews>
    <sheetView zoomScale="91" zoomScaleNormal="91" workbookViewId="0">
      <selection activeCell="D3" sqref="D3"/>
    </sheetView>
  </sheetViews>
  <sheetFormatPr defaultRowHeight="14.4" x14ac:dyDescent="0.3"/>
  <cols>
    <col min="1" max="1" width="23.21875" customWidth="1"/>
    <col min="2" max="2" width="33.88671875" customWidth="1"/>
    <col min="3" max="3" width="25.21875" customWidth="1"/>
    <col min="4" max="4" width="19.6640625" customWidth="1"/>
    <col min="5" max="5" width="24" customWidth="1"/>
    <col min="6" max="6" width="15.33203125" bestFit="1" customWidth="1"/>
    <col min="7" max="7" width="13.6640625" bestFit="1" customWidth="1"/>
    <col min="8" max="8" width="12.109375" bestFit="1" customWidth="1"/>
    <col min="9" max="10" width="13.6640625" bestFit="1" customWidth="1"/>
    <col min="11" max="11" width="14.88671875" bestFit="1" customWidth="1"/>
    <col min="12" max="13" width="13.6640625" bestFit="1" customWidth="1"/>
    <col min="14" max="16" width="14.88671875" bestFit="1" customWidth="1"/>
  </cols>
  <sheetData>
    <row r="1" spans="1:15" x14ac:dyDescent="0.3">
      <c r="A1" s="18" t="s">
        <v>21</v>
      </c>
      <c r="B1" s="18" t="s">
        <v>22</v>
      </c>
      <c r="C1" s="18" t="s">
        <v>23</v>
      </c>
      <c r="D1" s="18" t="s">
        <v>24</v>
      </c>
      <c r="E1" s="18" t="s">
        <v>25</v>
      </c>
      <c r="H1">
        <v>236</v>
      </c>
    </row>
    <row r="2" spans="1:15" x14ac:dyDescent="0.3">
      <c r="A2" s="18" t="s">
        <v>276</v>
      </c>
      <c r="B2" s="36">
        <f>+O18</f>
        <v>3992536.73</v>
      </c>
      <c r="C2" s="36">
        <f>+O27</f>
        <v>968275.42</v>
      </c>
      <c r="D2" s="36">
        <f>+'Externally Funded Project'!C16</f>
        <v>3499640</v>
      </c>
      <c r="E2" s="19">
        <f>D2+C2+B2</f>
        <v>8460452.1500000004</v>
      </c>
    </row>
    <row r="3" spans="1:15" x14ac:dyDescent="0.3">
      <c r="A3" s="18" t="s">
        <v>26</v>
      </c>
      <c r="B3" s="19">
        <f>P19</f>
        <v>8100475.2999999998</v>
      </c>
      <c r="C3" s="19">
        <f>P28</f>
        <v>1888054.3800000001</v>
      </c>
      <c r="D3" s="19">
        <v>19951021.77</v>
      </c>
      <c r="E3" s="19">
        <f>D3+C3+B3</f>
        <v>29939551.449999999</v>
      </c>
    </row>
    <row r="4" spans="1:15" x14ac:dyDescent="0.3">
      <c r="A4" s="18" t="s">
        <v>27</v>
      </c>
      <c r="B4" s="19">
        <f t="shared" ref="B4" si="0">P20</f>
        <v>7213239.0974637661</v>
      </c>
      <c r="C4" s="19">
        <f>P29</f>
        <v>4742144.5900000008</v>
      </c>
      <c r="D4" s="19">
        <v>2047454.26</v>
      </c>
      <c r="E4" s="19">
        <f t="shared" ref="E4:E7" si="1">D4+C4+B4</f>
        <v>14002837.947463766</v>
      </c>
    </row>
    <row r="5" spans="1:15" x14ac:dyDescent="0.3">
      <c r="A5" s="18" t="s">
        <v>28</v>
      </c>
      <c r="B5" s="19">
        <f>P22</f>
        <v>14292630.41</v>
      </c>
      <c r="C5" s="19">
        <f>P31</f>
        <v>3359885.59</v>
      </c>
      <c r="D5" s="19">
        <v>11494405.93</v>
      </c>
      <c r="E5" s="19">
        <f t="shared" si="1"/>
        <v>29146921.93</v>
      </c>
    </row>
    <row r="6" spans="1:15" x14ac:dyDescent="0.3">
      <c r="A6" s="18" t="s">
        <v>29</v>
      </c>
      <c r="B6" s="19">
        <f t="shared" ref="B6:B7" si="2">P23</f>
        <v>8843938.0399999991</v>
      </c>
      <c r="C6" s="19">
        <f>P32</f>
        <v>340204.69</v>
      </c>
      <c r="D6" s="19">
        <v>6829605.0299999993</v>
      </c>
      <c r="E6" s="19">
        <f t="shared" si="1"/>
        <v>16013747.759999998</v>
      </c>
    </row>
    <row r="7" spans="1:15" x14ac:dyDescent="0.3">
      <c r="A7" s="18" t="s">
        <v>30</v>
      </c>
      <c r="B7" s="19">
        <f t="shared" si="2"/>
        <v>3638044.22</v>
      </c>
      <c r="C7" s="19">
        <f t="shared" ref="C7" si="3">P33</f>
        <v>177887.52</v>
      </c>
      <c r="D7" s="19">
        <v>20030158.319999997</v>
      </c>
      <c r="E7" s="19">
        <f t="shared" si="1"/>
        <v>23846090.059999995</v>
      </c>
    </row>
    <row r="8" spans="1:15" x14ac:dyDescent="0.3">
      <c r="A8" s="18" t="s">
        <v>31</v>
      </c>
      <c r="B8" s="27">
        <f t="shared" ref="B8:D8" si="4">SUM(B3:B7)</f>
        <v>42088327.067463763</v>
      </c>
      <c r="C8" s="27">
        <f t="shared" si="4"/>
        <v>10508176.77</v>
      </c>
      <c r="D8" s="28">
        <f t="shared" si="4"/>
        <v>60352645.310000002</v>
      </c>
      <c r="E8" s="27">
        <f>SUM(E3:E7)</f>
        <v>112949149.14746377</v>
      </c>
    </row>
    <row r="9" spans="1:15" x14ac:dyDescent="0.3">
      <c r="B9" s="7"/>
      <c r="C9" s="7"/>
      <c r="D9" s="7"/>
    </row>
    <row r="10" spans="1:15" x14ac:dyDescent="0.3">
      <c r="B10" s="7"/>
      <c r="C10" s="7"/>
      <c r="D10" s="7"/>
      <c r="E10" s="9">
        <f>E8/5</f>
        <v>22589829.829492755</v>
      </c>
    </row>
    <row r="11" spans="1:15" x14ac:dyDescent="0.3">
      <c r="B11" s="7"/>
      <c r="C11" s="7"/>
      <c r="D11" s="7"/>
    </row>
    <row r="12" spans="1:15" x14ac:dyDescent="0.3">
      <c r="B12" s="7"/>
      <c r="C12" s="7"/>
      <c r="D12" s="7"/>
    </row>
    <row r="13" spans="1:15" x14ac:dyDescent="0.3">
      <c r="B13" s="7"/>
      <c r="C13" s="7"/>
      <c r="D13" s="7"/>
    </row>
    <row r="14" spans="1:15" x14ac:dyDescent="0.3">
      <c r="B14" s="7"/>
      <c r="C14" s="7"/>
      <c r="D14" s="7"/>
    </row>
    <row r="15" spans="1:15" x14ac:dyDescent="0.3">
      <c r="F15" s="30" t="s">
        <v>21</v>
      </c>
      <c r="G15" s="47" t="s">
        <v>32</v>
      </c>
      <c r="H15" s="47"/>
      <c r="I15" s="47"/>
      <c r="J15" s="47"/>
      <c r="K15" s="47"/>
      <c r="L15" s="47"/>
      <c r="M15" s="47"/>
      <c r="N15" s="47"/>
      <c r="O15" s="47"/>
    </row>
    <row r="16" spans="1:15" x14ac:dyDescent="0.3">
      <c r="F16" s="30"/>
      <c r="G16" s="47" t="s">
        <v>33</v>
      </c>
      <c r="H16" s="47"/>
      <c r="I16" s="47"/>
      <c r="J16" s="47"/>
      <c r="K16" s="47"/>
      <c r="L16" s="47"/>
      <c r="M16" s="47"/>
      <c r="N16" s="47"/>
      <c r="O16" s="47"/>
    </row>
    <row r="17" spans="6:16" x14ac:dyDescent="0.3">
      <c r="F17" s="30" t="s">
        <v>22</v>
      </c>
      <c r="G17" s="30" t="s">
        <v>34</v>
      </c>
      <c r="H17" s="30" t="s">
        <v>35</v>
      </c>
      <c r="I17" s="30" t="s">
        <v>36</v>
      </c>
      <c r="J17" s="30" t="s">
        <v>25</v>
      </c>
      <c r="K17" s="30" t="s">
        <v>34</v>
      </c>
      <c r="L17" s="30" t="s">
        <v>35</v>
      </c>
      <c r="M17" s="30" t="s">
        <v>36</v>
      </c>
      <c r="N17" s="30" t="s">
        <v>25</v>
      </c>
      <c r="O17" s="30" t="s">
        <v>37</v>
      </c>
      <c r="P17" t="s">
        <v>38</v>
      </c>
    </row>
    <row r="18" spans="6:16" x14ac:dyDescent="0.3">
      <c r="F18" s="30" t="s">
        <v>276</v>
      </c>
      <c r="G18" s="30"/>
      <c r="H18" s="30"/>
      <c r="I18" s="30"/>
      <c r="J18" s="30"/>
      <c r="K18" s="31">
        <v>1741598.33</v>
      </c>
      <c r="L18" s="31">
        <v>2250938.4</v>
      </c>
      <c r="M18" s="30"/>
      <c r="N18" s="31">
        <f>SUM(K18:M18)</f>
        <v>3992536.73</v>
      </c>
      <c r="O18" s="31">
        <f>N18+J18</f>
        <v>3992536.73</v>
      </c>
    </row>
    <row r="19" spans="6:16" x14ac:dyDescent="0.3">
      <c r="F19" s="30" t="s">
        <v>26</v>
      </c>
      <c r="G19" s="31"/>
      <c r="H19" s="31"/>
      <c r="I19" s="31"/>
      <c r="J19" s="31"/>
      <c r="K19" s="31">
        <f>+'GAA 2025'!C24</f>
        <v>5625975.2999999998</v>
      </c>
      <c r="L19" s="31">
        <f>+'GAA 2025'!E14</f>
        <v>2474500</v>
      </c>
      <c r="M19" s="31"/>
      <c r="N19" s="31">
        <f>SUM(K19:M19)</f>
        <v>8100475.2999999998</v>
      </c>
      <c r="O19" s="31">
        <f>N19+J19</f>
        <v>8100475.2999999998</v>
      </c>
      <c r="P19" s="9">
        <f>O19</f>
        <v>8100475.2999999998</v>
      </c>
    </row>
    <row r="20" spans="6:16" x14ac:dyDescent="0.3">
      <c r="F20" s="30" t="s">
        <v>27</v>
      </c>
      <c r="G20" s="31"/>
      <c r="H20" s="31"/>
      <c r="I20" s="31"/>
      <c r="J20" s="31"/>
      <c r="K20" s="31">
        <f>'GAA 2024'!C53</f>
        <v>3708511.0974637666</v>
      </c>
      <c r="L20" s="31">
        <f>'GAA 2024'!E38</f>
        <v>3504728</v>
      </c>
      <c r="M20" s="31"/>
      <c r="N20" s="31">
        <f t="shared" ref="N20:N33" si="5">SUM(K20:M20)</f>
        <v>7213239.0974637661</v>
      </c>
      <c r="O20" s="31">
        <f t="shared" ref="O20:O32" si="6">N20+J20</f>
        <v>7213239.0974637661</v>
      </c>
      <c r="P20" s="9">
        <f>O20</f>
        <v>7213239.0974637661</v>
      </c>
    </row>
    <row r="21" spans="6:16" x14ac:dyDescent="0.3">
      <c r="F21" s="30"/>
      <c r="G21" s="46" t="s">
        <v>39</v>
      </c>
      <c r="H21" s="46"/>
      <c r="I21" s="46"/>
      <c r="J21" s="46"/>
      <c r="K21" s="46"/>
      <c r="L21" s="46"/>
      <c r="M21" s="46"/>
      <c r="N21" s="46"/>
      <c r="O21" s="31">
        <f t="shared" si="6"/>
        <v>0</v>
      </c>
    </row>
    <row r="22" spans="6:16" x14ac:dyDescent="0.3">
      <c r="F22" s="30" t="s">
        <v>28</v>
      </c>
      <c r="G22" s="31">
        <v>3781849.21</v>
      </c>
      <c r="H22" s="31">
        <v>283582.59999999998</v>
      </c>
      <c r="I22" s="31"/>
      <c r="J22" s="31">
        <f t="shared" ref="J22:J33" si="7">SUM(G22:I22)</f>
        <v>4065431.81</v>
      </c>
      <c r="K22" s="31">
        <v>50000</v>
      </c>
      <c r="L22" s="31">
        <v>214000</v>
      </c>
      <c r="M22" s="31">
        <v>9963198.5999999996</v>
      </c>
      <c r="N22" s="31">
        <f t="shared" si="5"/>
        <v>10227198.6</v>
      </c>
      <c r="O22" s="31">
        <f t="shared" si="6"/>
        <v>14292630.41</v>
      </c>
      <c r="P22" s="9">
        <f>O22</f>
        <v>14292630.41</v>
      </c>
    </row>
    <row r="23" spans="6:16" x14ac:dyDescent="0.3">
      <c r="F23" s="30" t="s">
        <v>29</v>
      </c>
      <c r="G23" s="31">
        <v>4052834.92</v>
      </c>
      <c r="H23" s="31">
        <v>240798.19</v>
      </c>
      <c r="I23" s="31">
        <v>4550304.93</v>
      </c>
      <c r="J23" s="31">
        <f t="shared" si="7"/>
        <v>8843938.0399999991</v>
      </c>
      <c r="K23" s="32"/>
      <c r="L23" s="32">
        <v>255000</v>
      </c>
      <c r="M23" s="31"/>
      <c r="N23" s="31">
        <f t="shared" si="5"/>
        <v>255000</v>
      </c>
      <c r="O23" s="31">
        <f t="shared" si="6"/>
        <v>9098938.0399999991</v>
      </c>
      <c r="P23" s="9">
        <f>J23</f>
        <v>8843938.0399999991</v>
      </c>
    </row>
    <row r="24" spans="6:16" x14ac:dyDescent="0.3">
      <c r="F24" s="30" t="s">
        <v>30</v>
      </c>
      <c r="G24" s="31">
        <v>2710865.58</v>
      </c>
      <c r="H24" s="31">
        <v>85458</v>
      </c>
      <c r="I24" s="31">
        <v>841720.64</v>
      </c>
      <c r="J24" s="31">
        <f t="shared" si="7"/>
        <v>3638044.22</v>
      </c>
      <c r="K24" s="32">
        <v>10000000</v>
      </c>
      <c r="L24" s="32">
        <v>255000</v>
      </c>
      <c r="M24" s="31"/>
      <c r="N24" s="31">
        <f t="shared" si="5"/>
        <v>10255000</v>
      </c>
      <c r="O24" s="31">
        <f t="shared" si="6"/>
        <v>13893044.220000001</v>
      </c>
      <c r="P24" s="9">
        <f>J24</f>
        <v>3638044.22</v>
      </c>
    </row>
    <row r="25" spans="6:16" x14ac:dyDescent="0.3">
      <c r="F25" s="30"/>
      <c r="G25" s="31"/>
      <c r="H25" s="31"/>
      <c r="I25" s="31"/>
      <c r="J25" s="31">
        <f t="shared" si="7"/>
        <v>0</v>
      </c>
      <c r="K25" s="31"/>
      <c r="L25" s="31"/>
      <c r="M25" s="31"/>
      <c r="N25" s="31">
        <f t="shared" si="5"/>
        <v>0</v>
      </c>
      <c r="O25" s="31">
        <f t="shared" si="6"/>
        <v>0</v>
      </c>
      <c r="P25" s="9">
        <f t="shared" ref="P25:P30" si="8">J25</f>
        <v>0</v>
      </c>
    </row>
    <row r="26" spans="6:16" x14ac:dyDescent="0.3">
      <c r="F26" s="31" t="s">
        <v>23</v>
      </c>
      <c r="G26" s="46" t="s">
        <v>33</v>
      </c>
      <c r="H26" s="46"/>
      <c r="I26" s="46"/>
      <c r="J26" s="46"/>
      <c r="K26" s="46"/>
      <c r="L26" s="46"/>
      <c r="M26" s="46"/>
      <c r="N26" s="46"/>
      <c r="O26" s="46"/>
      <c r="P26" s="9"/>
    </row>
    <row r="27" spans="6:16" x14ac:dyDescent="0.3">
      <c r="F27" s="30" t="s">
        <v>276</v>
      </c>
      <c r="G27" s="31"/>
      <c r="H27" s="31"/>
      <c r="I27" s="31"/>
      <c r="J27" s="31">
        <f t="shared" ref="J27" si="9">SUM(G27:I27)</f>
        <v>0</v>
      </c>
      <c r="K27" s="31"/>
      <c r="L27" s="31">
        <v>968275.42</v>
      </c>
      <c r="M27" s="31"/>
      <c r="N27" s="31">
        <f t="shared" ref="N27" si="10">SUM(K27:M27)</f>
        <v>968275.42</v>
      </c>
      <c r="O27" s="31">
        <f t="shared" ref="O27" si="11">N27+J27</f>
        <v>968275.42</v>
      </c>
      <c r="P27" s="9">
        <f>O27</f>
        <v>968275.42</v>
      </c>
    </row>
    <row r="28" spans="6:16" x14ac:dyDescent="0.3">
      <c r="F28" s="31" t="s">
        <v>26</v>
      </c>
      <c r="G28" s="31"/>
      <c r="H28" s="31"/>
      <c r="I28" s="31"/>
      <c r="J28" s="31">
        <f t="shared" si="7"/>
        <v>0</v>
      </c>
      <c r="K28" s="31"/>
      <c r="L28" s="37">
        <f>+'Income 2025'!E86</f>
        <v>1888054.3800000001</v>
      </c>
      <c r="M28" s="31"/>
      <c r="N28" s="31">
        <f t="shared" si="5"/>
        <v>1888054.3800000001</v>
      </c>
      <c r="O28" s="31">
        <f t="shared" si="6"/>
        <v>1888054.3800000001</v>
      </c>
      <c r="P28" s="9">
        <f>O28</f>
        <v>1888054.3800000001</v>
      </c>
    </row>
    <row r="29" spans="6:16" x14ac:dyDescent="0.3">
      <c r="F29" s="31" t="s">
        <v>27</v>
      </c>
      <c r="G29" s="31"/>
      <c r="H29" s="31"/>
      <c r="I29" s="31"/>
      <c r="J29" s="31">
        <f t="shared" si="7"/>
        <v>0</v>
      </c>
      <c r="K29" s="31"/>
      <c r="L29" s="37">
        <f>4246654.4+495490.19</f>
        <v>4742144.5900000008</v>
      </c>
      <c r="M29" s="31"/>
      <c r="N29" s="31">
        <f t="shared" si="5"/>
        <v>4742144.5900000008</v>
      </c>
      <c r="O29" s="31">
        <f t="shared" si="6"/>
        <v>4742144.5900000008</v>
      </c>
      <c r="P29" s="9">
        <f>O29</f>
        <v>4742144.5900000008</v>
      </c>
    </row>
    <row r="30" spans="6:16" x14ac:dyDescent="0.3">
      <c r="F30" s="31"/>
      <c r="G30" s="46" t="s">
        <v>41</v>
      </c>
      <c r="H30" s="46"/>
      <c r="I30" s="46"/>
      <c r="J30" s="46"/>
      <c r="K30" s="46" t="s">
        <v>40</v>
      </c>
      <c r="L30" s="46"/>
      <c r="M30" s="46"/>
      <c r="N30" s="46"/>
      <c r="O30" s="46"/>
      <c r="P30" s="9">
        <f t="shared" si="8"/>
        <v>0</v>
      </c>
    </row>
    <row r="31" spans="6:16" x14ac:dyDescent="0.3">
      <c r="F31" s="31" t="s">
        <v>28</v>
      </c>
      <c r="G31" s="31"/>
      <c r="H31" s="31">
        <v>180611.71</v>
      </c>
      <c r="I31" s="31"/>
      <c r="J31" s="31">
        <f t="shared" si="7"/>
        <v>180611.71</v>
      </c>
      <c r="K31" s="31"/>
      <c r="L31" s="31">
        <v>1655945</v>
      </c>
      <c r="M31" s="31">
        <v>1523328.88</v>
      </c>
      <c r="N31" s="31">
        <f t="shared" si="5"/>
        <v>3179273.88</v>
      </c>
      <c r="O31" s="31">
        <f t="shared" si="6"/>
        <v>3359885.59</v>
      </c>
      <c r="P31" s="9">
        <f>O31</f>
        <v>3359885.59</v>
      </c>
    </row>
    <row r="32" spans="6:16" x14ac:dyDescent="0.3">
      <c r="F32" s="31" t="s">
        <v>29</v>
      </c>
      <c r="G32" s="31"/>
      <c r="H32" s="31">
        <v>340204.69</v>
      </c>
      <c r="I32" s="31"/>
      <c r="J32" s="31">
        <f t="shared" si="7"/>
        <v>340204.69</v>
      </c>
      <c r="K32" s="31"/>
      <c r="L32" s="32">
        <v>599872.38</v>
      </c>
      <c r="M32" s="32">
        <v>58500</v>
      </c>
      <c r="N32" s="32">
        <f t="shared" si="5"/>
        <v>658372.38</v>
      </c>
      <c r="O32" s="31">
        <f t="shared" si="6"/>
        <v>998577.07000000007</v>
      </c>
      <c r="P32" s="9">
        <f>J32</f>
        <v>340204.69</v>
      </c>
    </row>
    <row r="33" spans="6:16" x14ac:dyDescent="0.3">
      <c r="F33" s="31" t="s">
        <v>30</v>
      </c>
      <c r="G33" s="31"/>
      <c r="H33" s="31">
        <v>177887.52</v>
      </c>
      <c r="I33" s="31"/>
      <c r="J33" s="31">
        <f t="shared" si="7"/>
        <v>177887.52</v>
      </c>
      <c r="K33" s="31"/>
      <c r="L33" s="32">
        <v>508397</v>
      </c>
      <c r="M33" s="32"/>
      <c r="N33" s="32">
        <f t="shared" si="5"/>
        <v>508397</v>
      </c>
      <c r="O33" s="31">
        <f>N33+J33</f>
        <v>686284.52</v>
      </c>
      <c r="P33" s="9">
        <f>J33</f>
        <v>177887.52</v>
      </c>
    </row>
    <row r="34" spans="6:16" x14ac:dyDescent="0.3">
      <c r="F34" s="7"/>
      <c r="G34" s="7"/>
      <c r="H34" s="7"/>
      <c r="I34" s="7"/>
      <c r="J34" s="7"/>
      <c r="K34" s="7"/>
      <c r="L34" s="7"/>
      <c r="M34" s="7"/>
      <c r="N34" s="7"/>
      <c r="O34" s="7"/>
      <c r="P34" s="7"/>
    </row>
    <row r="35" spans="6:16" x14ac:dyDescent="0.3">
      <c r="F35" s="7"/>
      <c r="G35" s="7"/>
      <c r="H35" s="7"/>
      <c r="I35" s="7"/>
      <c r="J35" s="7"/>
      <c r="K35" s="7"/>
      <c r="L35" s="7"/>
      <c r="M35" s="7"/>
      <c r="N35" s="7"/>
      <c r="O35" s="7"/>
      <c r="P35" s="7"/>
    </row>
  </sheetData>
  <mergeCells count="7">
    <mergeCell ref="G30:J30"/>
    <mergeCell ref="K30:O30"/>
    <mergeCell ref="G15:O15"/>
    <mergeCell ref="G16:O16"/>
    <mergeCell ref="G21:J21"/>
    <mergeCell ref="K21:N21"/>
    <mergeCell ref="G26:O2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C7788-42A6-41C4-948E-BA8167B384B0}">
  <dimension ref="A1:X60"/>
  <sheetViews>
    <sheetView tabSelected="1" zoomScale="86" zoomScaleNormal="86" workbookViewId="0">
      <selection activeCell="C14" sqref="C14:C15"/>
    </sheetView>
  </sheetViews>
  <sheetFormatPr defaultRowHeight="14.4" x14ac:dyDescent="0.3"/>
  <cols>
    <col min="2" max="2" width="66.33203125" customWidth="1"/>
    <col min="3" max="3" width="15.33203125" customWidth="1"/>
    <col min="4" max="4" width="16.33203125" customWidth="1"/>
    <col min="5" max="5" width="16" customWidth="1"/>
    <col min="6" max="6" width="16.77734375" customWidth="1"/>
    <col min="7" max="7" width="14.33203125" customWidth="1"/>
    <col min="8" max="8" width="16.77734375" customWidth="1"/>
    <col min="9" max="10" width="8.88671875" style="7"/>
    <col min="11" max="11" width="15.6640625" style="7" customWidth="1"/>
    <col min="12" max="12" width="11.33203125" style="7" bestFit="1" customWidth="1"/>
    <col min="15" max="15" width="14.33203125" style="7" customWidth="1"/>
    <col min="17" max="18" width="12.77734375" bestFit="1" customWidth="1"/>
    <col min="20" max="21" width="11.33203125" bestFit="1" customWidth="1"/>
    <col min="23" max="23" width="13.5546875" bestFit="1" customWidth="1"/>
    <col min="24" max="24" width="12" bestFit="1" customWidth="1"/>
  </cols>
  <sheetData>
    <row r="1" spans="1:24" x14ac:dyDescent="0.3">
      <c r="A1" s="18"/>
      <c r="B1" s="18" t="s">
        <v>42</v>
      </c>
      <c r="C1" s="18"/>
      <c r="D1" s="18"/>
      <c r="E1" s="18"/>
      <c r="F1" s="18"/>
      <c r="G1" s="18"/>
      <c r="H1" s="18"/>
      <c r="K1" s="7" t="s">
        <v>43</v>
      </c>
      <c r="M1" s="7" t="s">
        <v>44</v>
      </c>
      <c r="N1" s="41" t="s">
        <v>45</v>
      </c>
      <c r="O1" s="41"/>
      <c r="Q1" t="s">
        <v>46</v>
      </c>
      <c r="T1" t="s">
        <v>47</v>
      </c>
      <c r="W1" t="s">
        <v>48</v>
      </c>
    </row>
    <row r="2" spans="1:24" x14ac:dyDescent="0.3">
      <c r="A2" s="18"/>
      <c r="B2" s="18"/>
      <c r="C2" s="18">
        <v>2026</v>
      </c>
      <c r="D2" s="18">
        <v>2025</v>
      </c>
      <c r="E2" s="18">
        <v>2024</v>
      </c>
      <c r="F2" s="18">
        <v>2023</v>
      </c>
      <c r="G2" s="18">
        <v>2022</v>
      </c>
      <c r="H2" s="18">
        <v>2021</v>
      </c>
      <c r="K2" s="7" t="s">
        <v>49</v>
      </c>
      <c r="L2" s="7" t="s">
        <v>50</v>
      </c>
      <c r="N2">
        <v>2020</v>
      </c>
      <c r="O2" s="20">
        <v>2021</v>
      </c>
      <c r="Q2">
        <v>2022</v>
      </c>
      <c r="R2">
        <v>2023</v>
      </c>
      <c r="T2">
        <v>2021</v>
      </c>
      <c r="U2">
        <v>2022</v>
      </c>
      <c r="W2">
        <v>2022</v>
      </c>
      <c r="X2">
        <v>2023</v>
      </c>
    </row>
    <row r="3" spans="1:24" ht="28.8" x14ac:dyDescent="0.3">
      <c r="A3" s="18">
        <v>1</v>
      </c>
      <c r="B3" s="21" t="s">
        <v>51</v>
      </c>
      <c r="C3" s="21"/>
      <c r="D3" s="19"/>
      <c r="E3" s="19"/>
      <c r="F3" s="19"/>
      <c r="G3" s="19">
        <v>1269458</v>
      </c>
      <c r="H3" s="19"/>
      <c r="K3" s="7">
        <v>27384.47</v>
      </c>
      <c r="L3" s="7">
        <v>120</v>
      </c>
      <c r="N3">
        <v>5744362.5</v>
      </c>
      <c r="O3" s="7">
        <v>4686784.95</v>
      </c>
      <c r="Q3" s="7">
        <v>1284972.6399999999</v>
      </c>
      <c r="R3" s="7">
        <v>2632054.21</v>
      </c>
      <c r="T3" s="7">
        <v>17275.53</v>
      </c>
      <c r="U3" s="7">
        <v>20335.55</v>
      </c>
      <c r="W3" s="7">
        <v>4378.4399999999996</v>
      </c>
      <c r="X3" s="7">
        <v>20313.64</v>
      </c>
    </row>
    <row r="4" spans="1:24" x14ac:dyDescent="0.3">
      <c r="A4" s="18">
        <v>2</v>
      </c>
      <c r="B4" s="18" t="s">
        <v>52</v>
      </c>
      <c r="C4" s="18"/>
      <c r="D4" s="19"/>
      <c r="E4" s="19"/>
      <c r="F4" s="19"/>
      <c r="G4" s="19">
        <v>3960132.51</v>
      </c>
      <c r="H4" s="19"/>
      <c r="K4" s="7">
        <v>13520.92</v>
      </c>
      <c r="L4" s="7">
        <v>3300</v>
      </c>
      <c r="O4" s="7">
        <v>4341896.34</v>
      </c>
      <c r="Q4" s="7"/>
      <c r="R4" s="7">
        <v>23060.05</v>
      </c>
      <c r="T4" s="7">
        <v>16000</v>
      </c>
      <c r="U4" s="7">
        <v>19164.47</v>
      </c>
      <c r="W4" s="7">
        <v>21232.62</v>
      </c>
      <c r="X4" s="7">
        <v>21605.02</v>
      </c>
    </row>
    <row r="5" spans="1:24" x14ac:dyDescent="0.3">
      <c r="A5" s="18">
        <v>3</v>
      </c>
      <c r="B5" s="18" t="s">
        <v>53</v>
      </c>
      <c r="C5" s="18"/>
      <c r="D5" s="19"/>
      <c r="E5" s="19"/>
      <c r="F5" s="19"/>
      <c r="G5" s="19"/>
      <c r="H5" s="19">
        <f>K29</f>
        <v>1597182.8699999999</v>
      </c>
      <c r="K5" s="7">
        <v>17034.55</v>
      </c>
      <c r="L5" s="7">
        <v>150000</v>
      </c>
      <c r="O5" s="7">
        <v>2952094.02</v>
      </c>
      <c r="Q5" s="7"/>
      <c r="R5" s="7">
        <v>4649457.46</v>
      </c>
      <c r="T5" s="7">
        <v>54000</v>
      </c>
      <c r="U5" s="7">
        <v>14700</v>
      </c>
      <c r="W5" s="7">
        <v>24626.240000000002</v>
      </c>
      <c r="X5" s="7">
        <v>26350</v>
      </c>
    </row>
    <row r="6" spans="1:24" x14ac:dyDescent="0.3">
      <c r="A6" s="18">
        <v>4</v>
      </c>
      <c r="B6" s="18" t="s">
        <v>54</v>
      </c>
      <c r="C6" s="18"/>
      <c r="D6" s="19"/>
      <c r="E6" s="19"/>
      <c r="F6" s="19"/>
      <c r="G6" s="19"/>
      <c r="H6" s="19">
        <v>3998926.18</v>
      </c>
      <c r="K6" s="7">
        <v>200</v>
      </c>
      <c r="L6" s="7">
        <v>17970</v>
      </c>
      <c r="O6" s="22">
        <v>1948904.19</v>
      </c>
      <c r="Q6" s="23">
        <f>SUM(Q3:Q5)</f>
        <v>1284972.6399999999</v>
      </c>
      <c r="R6" s="23">
        <f>SUM(R3:R5)</f>
        <v>7304571.7199999997</v>
      </c>
      <c r="T6" s="7">
        <v>38658.400000000001</v>
      </c>
      <c r="U6" s="7">
        <v>101305</v>
      </c>
      <c r="W6" s="24">
        <v>24025.599999999999</v>
      </c>
      <c r="X6" s="7">
        <v>18571.79</v>
      </c>
    </row>
    <row r="7" spans="1:24" x14ac:dyDescent="0.3">
      <c r="A7" s="18">
        <v>5</v>
      </c>
      <c r="B7" s="21" t="s">
        <v>55</v>
      </c>
      <c r="C7" s="21"/>
      <c r="D7" s="19"/>
      <c r="E7" s="19"/>
      <c r="F7" s="19"/>
      <c r="G7" s="19"/>
      <c r="H7" s="19">
        <f>O7</f>
        <v>13929679.499999998</v>
      </c>
      <c r="K7" s="7">
        <v>200</v>
      </c>
      <c r="L7" s="7">
        <v>2530</v>
      </c>
      <c r="O7" s="7">
        <f>SUM(O3:O6)</f>
        <v>13929679.499999998</v>
      </c>
      <c r="T7" s="7">
        <v>19414.47</v>
      </c>
      <c r="U7" s="7">
        <v>29500</v>
      </c>
      <c r="W7" s="25">
        <v>3050</v>
      </c>
      <c r="X7" s="7">
        <v>13154.02</v>
      </c>
    </row>
    <row r="8" spans="1:24" x14ac:dyDescent="0.3">
      <c r="A8" s="18">
        <v>6</v>
      </c>
      <c r="B8" s="21" t="s">
        <v>56</v>
      </c>
      <c r="C8" s="21"/>
      <c r="D8" s="19"/>
      <c r="E8" s="19"/>
      <c r="F8" s="19">
        <f>R6</f>
        <v>7304571.7199999997</v>
      </c>
      <c r="G8" s="19">
        <f>Q6</f>
        <v>1284972.6399999999</v>
      </c>
      <c r="H8" s="19"/>
      <c r="K8" s="7">
        <v>400</v>
      </c>
      <c r="L8" s="7">
        <v>900</v>
      </c>
      <c r="T8" s="7">
        <v>17398.310000000001</v>
      </c>
      <c r="U8" s="7">
        <v>18129.990000000002</v>
      </c>
      <c r="W8" s="7">
        <v>4980</v>
      </c>
      <c r="X8" s="7">
        <v>18613.830000000002</v>
      </c>
    </row>
    <row r="9" spans="1:24" x14ac:dyDescent="0.3">
      <c r="A9" s="18">
        <v>7</v>
      </c>
      <c r="B9" s="18" t="s">
        <v>57</v>
      </c>
      <c r="C9" s="18"/>
      <c r="D9" s="19"/>
      <c r="E9" s="19"/>
      <c r="F9" s="19"/>
      <c r="G9" s="19">
        <f>U27</f>
        <v>315041.88</v>
      </c>
      <c r="H9" s="19">
        <f>T27</f>
        <v>504369.76999999996</v>
      </c>
      <c r="K9" s="7">
        <v>400</v>
      </c>
      <c r="T9" s="7">
        <v>22515.46</v>
      </c>
      <c r="U9" s="7">
        <v>23462.400000000001</v>
      </c>
      <c r="W9" s="7">
        <v>20421.759999999998</v>
      </c>
    </row>
    <row r="10" spans="1:24" ht="28.8" x14ac:dyDescent="0.3">
      <c r="A10" s="18">
        <v>8</v>
      </c>
      <c r="B10" s="21" t="s">
        <v>58</v>
      </c>
      <c r="C10" s="21"/>
      <c r="D10" s="19">
        <v>2684796.19</v>
      </c>
      <c r="E10" s="19">
        <v>2047454.26</v>
      </c>
      <c r="F10" s="19">
        <v>1579834.21</v>
      </c>
      <c r="G10" s="19"/>
      <c r="H10" s="18"/>
      <c r="K10" s="7">
        <v>120</v>
      </c>
      <c r="T10" s="7">
        <v>19455.169999999998</v>
      </c>
      <c r="U10" s="7">
        <v>20081.63</v>
      </c>
      <c r="W10" s="7">
        <v>2900</v>
      </c>
    </row>
    <row r="11" spans="1:24" ht="28.8" x14ac:dyDescent="0.3">
      <c r="A11" s="18">
        <v>9</v>
      </c>
      <c r="B11" s="21" t="s">
        <v>59</v>
      </c>
      <c r="C11" s="21"/>
      <c r="D11" s="19">
        <v>13143170.449999999</v>
      </c>
      <c r="E11" s="19"/>
      <c r="F11" s="19"/>
      <c r="G11" s="19"/>
      <c r="H11" s="19"/>
      <c r="K11" s="7">
        <v>34784.639999999999</v>
      </c>
      <c r="T11" s="7">
        <v>20315.09</v>
      </c>
      <c r="U11" s="7">
        <v>2030</v>
      </c>
      <c r="W11" s="7">
        <v>26428</v>
      </c>
    </row>
    <row r="12" spans="1:24" x14ac:dyDescent="0.3">
      <c r="A12" s="18">
        <v>10</v>
      </c>
      <c r="B12" s="21" t="s">
        <v>60</v>
      </c>
      <c r="C12" s="21"/>
      <c r="D12" s="19">
        <v>332023.13</v>
      </c>
      <c r="E12" s="19"/>
      <c r="F12" s="19">
        <v>2610000</v>
      </c>
      <c r="G12" s="19"/>
      <c r="H12" s="19"/>
      <c r="K12" s="7">
        <v>32286.01</v>
      </c>
      <c r="T12" s="7">
        <v>13304.59</v>
      </c>
      <c r="U12" s="7">
        <v>20817.490000000002</v>
      </c>
      <c r="W12" s="7">
        <v>15900</v>
      </c>
    </row>
    <row r="13" spans="1:24" x14ac:dyDescent="0.3">
      <c r="A13" s="18">
        <v>11</v>
      </c>
      <c r="B13" s="21" t="s">
        <v>61</v>
      </c>
      <c r="C13" s="21"/>
      <c r="D13" s="19">
        <v>3791032</v>
      </c>
      <c r="E13" s="19"/>
      <c r="F13" s="18"/>
      <c r="G13" s="18"/>
      <c r="H13" s="18"/>
      <c r="K13" s="7">
        <v>200</v>
      </c>
      <c r="T13" s="7">
        <v>26196</v>
      </c>
      <c r="U13" s="7">
        <v>22342.55</v>
      </c>
      <c r="W13" s="7">
        <v>22824.32</v>
      </c>
    </row>
    <row r="14" spans="1:24" x14ac:dyDescent="0.3">
      <c r="A14" s="18">
        <v>12</v>
      </c>
      <c r="B14" s="21" t="s">
        <v>565</v>
      </c>
      <c r="C14" s="48">
        <v>2499640</v>
      </c>
      <c r="D14" s="19"/>
      <c r="E14" s="19"/>
      <c r="F14" s="18"/>
      <c r="G14" s="18"/>
      <c r="H14" s="18"/>
      <c r="T14" s="7"/>
      <c r="U14" s="7"/>
      <c r="W14" s="7"/>
    </row>
    <row r="15" spans="1:24" ht="28.8" x14ac:dyDescent="0.3">
      <c r="A15" s="18">
        <v>13</v>
      </c>
      <c r="B15" s="21" t="s">
        <v>566</v>
      </c>
      <c r="C15" s="48">
        <v>1000000</v>
      </c>
      <c r="D15" s="19"/>
      <c r="E15" s="19"/>
      <c r="F15" s="18"/>
      <c r="G15" s="18"/>
      <c r="H15" s="18"/>
      <c r="T15" s="7"/>
      <c r="U15" s="7"/>
      <c r="W15" s="7"/>
    </row>
    <row r="16" spans="1:24" x14ac:dyDescent="0.3">
      <c r="A16" s="18"/>
      <c r="B16" s="26" t="s">
        <v>31</v>
      </c>
      <c r="C16" s="27">
        <f>SUM(C3:C15)</f>
        <v>3499640</v>
      </c>
      <c r="D16" s="27">
        <f t="shared" ref="D16:H16" si="0">SUM(D3:D15)</f>
        <v>19951021.77</v>
      </c>
      <c r="E16" s="27">
        <f t="shared" si="0"/>
        <v>2047454.26</v>
      </c>
      <c r="F16" s="27">
        <f t="shared" si="0"/>
        <v>11494405.93</v>
      </c>
      <c r="G16" s="27">
        <f t="shared" si="0"/>
        <v>6829605.0299999993</v>
      </c>
      <c r="H16" s="27">
        <f t="shared" si="0"/>
        <v>20030158.319999997</v>
      </c>
      <c r="K16" s="7">
        <v>19108.740000000002</v>
      </c>
      <c r="T16" s="7">
        <v>18288.689999999999</v>
      </c>
      <c r="U16" s="7">
        <v>750</v>
      </c>
      <c r="W16" s="7">
        <v>6510</v>
      </c>
    </row>
    <row r="17" spans="11:23" x14ac:dyDescent="0.3">
      <c r="K17" s="7">
        <v>12034</v>
      </c>
      <c r="T17" s="7">
        <v>27000</v>
      </c>
      <c r="U17" s="7">
        <v>22422.799999999999</v>
      </c>
      <c r="W17" s="7">
        <v>2800</v>
      </c>
    </row>
    <row r="18" spans="11:23" x14ac:dyDescent="0.3">
      <c r="K18" s="7">
        <v>971000.65</v>
      </c>
      <c r="T18" s="7">
        <v>75919</v>
      </c>
      <c r="W18" s="7">
        <v>12840</v>
      </c>
    </row>
    <row r="19" spans="11:23" x14ac:dyDescent="0.3">
      <c r="K19" s="7">
        <v>11487</v>
      </c>
      <c r="T19" s="7">
        <v>21399.919999999998</v>
      </c>
      <c r="U19" s="7"/>
      <c r="W19" s="7">
        <v>24025.599999999999</v>
      </c>
    </row>
    <row r="20" spans="11:23" x14ac:dyDescent="0.3">
      <c r="K20" s="7">
        <v>31616.89</v>
      </c>
      <c r="T20" s="7">
        <v>12180</v>
      </c>
      <c r="U20" s="7"/>
      <c r="W20" s="7">
        <v>268877</v>
      </c>
    </row>
    <row r="21" spans="11:23" x14ac:dyDescent="0.3">
      <c r="K21" s="7">
        <v>2100</v>
      </c>
      <c r="T21" s="7">
        <v>22515.599999999999</v>
      </c>
      <c r="U21" s="7"/>
      <c r="W21" s="7">
        <v>32256</v>
      </c>
    </row>
    <row r="22" spans="11:23" x14ac:dyDescent="0.3">
      <c r="K22" s="7">
        <v>17250</v>
      </c>
      <c r="T22" s="7">
        <v>18646.89</v>
      </c>
      <c r="U22" s="7"/>
      <c r="W22" s="7">
        <v>48195</v>
      </c>
    </row>
    <row r="23" spans="11:23" x14ac:dyDescent="0.3">
      <c r="K23" s="7">
        <v>5650</v>
      </c>
      <c r="T23" s="7">
        <v>9000</v>
      </c>
      <c r="U23" s="7"/>
      <c r="W23" s="7">
        <v>93600</v>
      </c>
    </row>
    <row r="24" spans="11:23" x14ac:dyDescent="0.3">
      <c r="K24" s="7">
        <v>13600</v>
      </c>
      <c r="T24" s="7">
        <v>18000</v>
      </c>
      <c r="U24" s="7"/>
      <c r="W24" s="7">
        <v>120000</v>
      </c>
    </row>
    <row r="25" spans="11:23" x14ac:dyDescent="0.3">
      <c r="K25" s="7">
        <v>285600</v>
      </c>
      <c r="T25" s="7">
        <v>15351.45</v>
      </c>
      <c r="U25" s="7"/>
      <c r="W25" s="7">
        <v>26428</v>
      </c>
    </row>
    <row r="26" spans="11:23" x14ac:dyDescent="0.3">
      <c r="K26" s="7">
        <v>99000</v>
      </c>
      <c r="T26" s="7">
        <v>1535.2</v>
      </c>
      <c r="U26" s="7"/>
      <c r="W26" s="7">
        <v>11600</v>
      </c>
    </row>
    <row r="27" spans="11:23" x14ac:dyDescent="0.3">
      <c r="K27" s="7">
        <v>1855</v>
      </c>
      <c r="T27" s="23">
        <f>SUM(T3:T26)</f>
        <v>504369.76999999996</v>
      </c>
      <c r="U27" s="23">
        <f>SUM(U3:U17)</f>
        <v>315041.88</v>
      </c>
      <c r="W27" s="7">
        <v>8800</v>
      </c>
    </row>
    <row r="28" spans="11:23" x14ac:dyDescent="0.3">
      <c r="K28" s="22">
        <v>350</v>
      </c>
      <c r="T28" s="7"/>
      <c r="U28" s="7"/>
      <c r="W28" s="7">
        <v>4807</v>
      </c>
    </row>
    <row r="29" spans="11:23" x14ac:dyDescent="0.3">
      <c r="K29" s="17">
        <f>SUM(K3:K28)</f>
        <v>1597182.8699999999</v>
      </c>
      <c r="T29" s="7"/>
      <c r="U29" s="7"/>
      <c r="W29" s="7">
        <v>13475</v>
      </c>
    </row>
    <row r="30" spans="11:23" x14ac:dyDescent="0.3">
      <c r="T30" s="7"/>
      <c r="U30" s="7"/>
      <c r="W30" s="7">
        <v>10091</v>
      </c>
    </row>
    <row r="31" spans="11:23" x14ac:dyDescent="0.3">
      <c r="T31" s="7"/>
      <c r="U31" s="7"/>
      <c r="W31" s="7">
        <v>1375</v>
      </c>
    </row>
    <row r="32" spans="11:23" x14ac:dyDescent="0.3">
      <c r="T32" s="7"/>
      <c r="U32" s="7"/>
      <c r="W32" s="7">
        <v>8600</v>
      </c>
    </row>
    <row r="33" spans="20:23" x14ac:dyDescent="0.3">
      <c r="T33" s="7"/>
      <c r="U33" s="7"/>
      <c r="W33" s="7">
        <v>840</v>
      </c>
    </row>
    <row r="34" spans="20:23" x14ac:dyDescent="0.3">
      <c r="T34" s="7"/>
      <c r="U34" s="7"/>
      <c r="W34" s="7">
        <v>1360</v>
      </c>
    </row>
    <row r="35" spans="20:23" x14ac:dyDescent="0.3">
      <c r="T35" s="7"/>
      <c r="U35" s="7"/>
      <c r="W35" s="7">
        <v>1080</v>
      </c>
    </row>
    <row r="36" spans="20:23" x14ac:dyDescent="0.3">
      <c r="T36" s="7"/>
      <c r="U36" s="7"/>
      <c r="W36" s="7">
        <v>39996.17</v>
      </c>
    </row>
    <row r="37" spans="20:23" x14ac:dyDescent="0.3">
      <c r="T37" s="7"/>
      <c r="U37" s="7"/>
      <c r="W37" s="7">
        <v>4625</v>
      </c>
    </row>
    <row r="38" spans="20:23" x14ac:dyDescent="0.3">
      <c r="T38" s="7"/>
      <c r="U38" s="7"/>
      <c r="W38" s="7">
        <v>1080</v>
      </c>
    </row>
    <row r="39" spans="20:23" x14ac:dyDescent="0.3">
      <c r="T39" s="7"/>
      <c r="U39" s="7"/>
      <c r="W39" s="7">
        <v>840</v>
      </c>
    </row>
    <row r="40" spans="20:23" x14ac:dyDescent="0.3">
      <c r="T40" s="7"/>
      <c r="U40" s="7"/>
      <c r="W40" s="7">
        <v>840</v>
      </c>
    </row>
    <row r="41" spans="20:23" x14ac:dyDescent="0.3">
      <c r="T41" s="7"/>
      <c r="U41" s="7"/>
      <c r="W41" s="7">
        <v>150</v>
      </c>
    </row>
    <row r="42" spans="20:23" x14ac:dyDescent="0.3">
      <c r="T42" s="7"/>
      <c r="U42" s="7"/>
      <c r="W42" s="7">
        <v>1080</v>
      </c>
    </row>
    <row r="43" spans="20:23" x14ac:dyDescent="0.3">
      <c r="T43" s="7"/>
      <c r="U43" s="7"/>
      <c r="W43" s="7">
        <v>1480</v>
      </c>
    </row>
    <row r="44" spans="20:23" x14ac:dyDescent="0.3">
      <c r="T44" s="7"/>
      <c r="U44" s="7"/>
      <c r="W44" s="7">
        <v>1480</v>
      </c>
    </row>
    <row r="45" spans="20:23" x14ac:dyDescent="0.3">
      <c r="T45" s="7"/>
      <c r="U45" s="7"/>
      <c r="W45" s="7">
        <v>2456</v>
      </c>
    </row>
    <row r="46" spans="20:23" x14ac:dyDescent="0.3">
      <c r="T46" s="7"/>
      <c r="U46" s="7"/>
      <c r="W46" s="7">
        <v>14580</v>
      </c>
    </row>
    <row r="47" spans="20:23" x14ac:dyDescent="0.3">
      <c r="T47" s="7"/>
      <c r="U47" s="7"/>
      <c r="W47" s="7">
        <v>1650</v>
      </c>
    </row>
    <row r="48" spans="20:23" x14ac:dyDescent="0.3">
      <c r="T48" s="7"/>
      <c r="U48" s="7"/>
      <c r="W48" s="7">
        <v>36456</v>
      </c>
    </row>
    <row r="49" spans="20:24" x14ac:dyDescent="0.3">
      <c r="T49" s="7"/>
      <c r="U49" s="7"/>
      <c r="W49" s="7">
        <v>1100</v>
      </c>
    </row>
    <row r="50" spans="20:24" x14ac:dyDescent="0.3">
      <c r="T50" s="7"/>
      <c r="U50" s="7"/>
      <c r="W50" s="7">
        <v>800</v>
      </c>
    </row>
    <row r="51" spans="20:24" x14ac:dyDescent="0.3">
      <c r="T51" s="7"/>
      <c r="U51" s="7"/>
      <c r="W51" s="7">
        <v>800</v>
      </c>
    </row>
    <row r="52" spans="20:24" x14ac:dyDescent="0.3">
      <c r="T52" s="7"/>
      <c r="U52" s="7"/>
      <c r="W52" s="7">
        <v>800</v>
      </c>
    </row>
    <row r="53" spans="20:24" x14ac:dyDescent="0.3">
      <c r="T53" s="7"/>
      <c r="U53" s="7"/>
      <c r="W53" s="7">
        <v>800</v>
      </c>
    </row>
    <row r="54" spans="20:24" x14ac:dyDescent="0.3">
      <c r="T54" s="7"/>
      <c r="U54" s="7"/>
      <c r="W54" s="7">
        <v>21500</v>
      </c>
    </row>
    <row r="55" spans="20:24" x14ac:dyDescent="0.3">
      <c r="T55" s="7"/>
      <c r="U55" s="7"/>
      <c r="W55" s="7">
        <v>34862.25</v>
      </c>
    </row>
    <row r="56" spans="20:24" x14ac:dyDescent="0.3">
      <c r="T56" s="7"/>
      <c r="U56" s="7"/>
      <c r="W56" s="7">
        <v>42000</v>
      </c>
    </row>
    <row r="57" spans="20:24" x14ac:dyDescent="0.3">
      <c r="T57" s="7"/>
      <c r="U57" s="7"/>
      <c r="W57" s="7">
        <v>59800</v>
      </c>
    </row>
    <row r="58" spans="20:24" x14ac:dyDescent="0.3">
      <c r="W58" s="7">
        <f>SUM(W3:W57)</f>
        <v>1137502</v>
      </c>
      <c r="X58" s="9">
        <f>SUM(X3:X26)</f>
        <v>118608.30000000002</v>
      </c>
    </row>
    <row r="59" spans="20:24" x14ac:dyDescent="0.3">
      <c r="W59" s="7"/>
    </row>
    <row r="60" spans="20:24" x14ac:dyDescent="0.3">
      <c r="W60" s="7"/>
    </row>
  </sheetData>
  <mergeCells count="1">
    <mergeCell ref="N1:O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6E61A-35AF-47CF-92C0-8959E64990EB}">
  <dimension ref="A1:E53"/>
  <sheetViews>
    <sheetView workbookViewId="0">
      <selection activeCell="D2" sqref="D2"/>
    </sheetView>
  </sheetViews>
  <sheetFormatPr defaultRowHeight="14.4" x14ac:dyDescent="0.3"/>
  <cols>
    <col min="1" max="1" width="10.33203125" bestFit="1" customWidth="1"/>
    <col min="2" max="2" width="22" bestFit="1" customWidth="1"/>
    <col min="3" max="3" width="21.44140625" bestFit="1" customWidth="1"/>
    <col min="4" max="4" width="63.88671875" style="33" customWidth="1"/>
    <col min="5" max="5" width="13.109375" style="7" bestFit="1" customWidth="1"/>
  </cols>
  <sheetData>
    <row r="1" spans="1:5" x14ac:dyDescent="0.3">
      <c r="A1" t="s">
        <v>277</v>
      </c>
    </row>
    <row r="2" spans="1:5" ht="72" x14ac:dyDescent="0.3">
      <c r="A2" t="s">
        <v>62</v>
      </c>
      <c r="B2" t="s">
        <v>63</v>
      </c>
      <c r="C2" t="s">
        <v>64</v>
      </c>
      <c r="D2" s="33" t="s">
        <v>65</v>
      </c>
      <c r="E2" s="7">
        <v>5250</v>
      </c>
    </row>
    <row r="3" spans="1:5" ht="72" x14ac:dyDescent="0.3">
      <c r="A3" t="s">
        <v>62</v>
      </c>
      <c r="B3" t="s">
        <v>66</v>
      </c>
      <c r="C3" t="s">
        <v>67</v>
      </c>
      <c r="D3" s="33" t="s">
        <v>65</v>
      </c>
      <c r="E3" s="7">
        <v>5250</v>
      </c>
    </row>
    <row r="4" spans="1:5" ht="43.2" x14ac:dyDescent="0.3">
      <c r="A4" t="s">
        <v>68</v>
      </c>
      <c r="B4" t="s">
        <v>69</v>
      </c>
      <c r="C4" t="s">
        <v>70</v>
      </c>
      <c r="D4" s="33" t="s">
        <v>71</v>
      </c>
      <c r="E4" s="7">
        <v>18140</v>
      </c>
    </row>
    <row r="5" spans="1:5" ht="43.2" x14ac:dyDescent="0.3">
      <c r="A5" t="s">
        <v>68</v>
      </c>
      <c r="B5" t="s">
        <v>72</v>
      </c>
      <c r="C5" t="s">
        <v>73</v>
      </c>
      <c r="D5" s="33" t="s">
        <v>71</v>
      </c>
      <c r="E5" s="7">
        <v>21613.5</v>
      </c>
    </row>
    <row r="6" spans="1:5" ht="57.6" x14ac:dyDescent="0.3">
      <c r="A6" t="s">
        <v>74</v>
      </c>
      <c r="B6" t="s">
        <v>75</v>
      </c>
      <c r="C6" t="s">
        <v>73</v>
      </c>
      <c r="D6" s="33" t="s">
        <v>76</v>
      </c>
      <c r="E6" s="7">
        <v>3842</v>
      </c>
    </row>
    <row r="7" spans="1:5" ht="43.2" x14ac:dyDescent="0.3">
      <c r="A7" t="s">
        <v>77</v>
      </c>
      <c r="B7" t="s">
        <v>78</v>
      </c>
      <c r="C7" t="s">
        <v>79</v>
      </c>
      <c r="D7" s="33" t="s">
        <v>80</v>
      </c>
      <c r="E7" s="7">
        <v>1640</v>
      </c>
    </row>
    <row r="8" spans="1:5" ht="86.4" x14ac:dyDescent="0.3">
      <c r="A8" t="s">
        <v>81</v>
      </c>
      <c r="B8" t="s">
        <v>82</v>
      </c>
      <c r="C8" t="s">
        <v>83</v>
      </c>
      <c r="D8" s="33" t="s">
        <v>84</v>
      </c>
      <c r="E8" s="7">
        <v>24000</v>
      </c>
    </row>
    <row r="9" spans="1:5" ht="28.8" x14ac:dyDescent="0.3">
      <c r="A9" t="s">
        <v>85</v>
      </c>
      <c r="B9" t="s">
        <v>86</v>
      </c>
      <c r="C9" t="s">
        <v>87</v>
      </c>
      <c r="D9" s="33" t="s">
        <v>88</v>
      </c>
      <c r="E9" s="7">
        <v>27500</v>
      </c>
    </row>
    <row r="10" spans="1:5" ht="43.2" x14ac:dyDescent="0.3">
      <c r="A10" t="s">
        <v>89</v>
      </c>
      <c r="B10" t="s">
        <v>90</v>
      </c>
      <c r="C10" t="s">
        <v>91</v>
      </c>
      <c r="D10" s="33" t="s">
        <v>92</v>
      </c>
      <c r="E10" s="7">
        <v>2160</v>
      </c>
    </row>
    <row r="11" spans="1:5" ht="57.6" x14ac:dyDescent="0.3">
      <c r="A11">
        <v>45657</v>
      </c>
      <c r="B11" t="s">
        <v>93</v>
      </c>
      <c r="C11" t="s">
        <v>94</v>
      </c>
      <c r="D11" s="33" t="s">
        <v>95</v>
      </c>
      <c r="E11" s="7">
        <v>9400</v>
      </c>
    </row>
    <row r="12" spans="1:5" ht="28.8" x14ac:dyDescent="0.3">
      <c r="A12">
        <v>45657</v>
      </c>
      <c r="B12" t="s">
        <v>96</v>
      </c>
      <c r="C12" t="s">
        <v>97</v>
      </c>
      <c r="D12" s="33" t="s">
        <v>98</v>
      </c>
      <c r="E12" s="7">
        <v>6000</v>
      </c>
    </row>
    <row r="13" spans="1:5" ht="57.6" x14ac:dyDescent="0.3">
      <c r="A13" t="s">
        <v>99</v>
      </c>
      <c r="B13" t="s">
        <v>100</v>
      </c>
      <c r="C13" t="s">
        <v>101</v>
      </c>
      <c r="D13" s="33" t="s">
        <v>102</v>
      </c>
      <c r="E13" s="7">
        <v>124400</v>
      </c>
    </row>
    <row r="14" spans="1:5" ht="57.6" x14ac:dyDescent="0.3">
      <c r="A14" t="s">
        <v>99</v>
      </c>
      <c r="B14" t="s">
        <v>103</v>
      </c>
      <c r="C14" t="s">
        <v>104</v>
      </c>
      <c r="D14" s="33" t="s">
        <v>102</v>
      </c>
      <c r="E14" s="7">
        <v>124400</v>
      </c>
    </row>
    <row r="15" spans="1:5" ht="57.6" x14ac:dyDescent="0.3">
      <c r="A15" t="s">
        <v>99</v>
      </c>
      <c r="B15" t="s">
        <v>105</v>
      </c>
      <c r="C15" t="s">
        <v>106</v>
      </c>
      <c r="D15" s="33" t="s">
        <v>102</v>
      </c>
      <c r="E15" s="7">
        <v>124400</v>
      </c>
    </row>
    <row r="16" spans="1:5" ht="57.6" x14ac:dyDescent="0.3">
      <c r="A16" t="s">
        <v>68</v>
      </c>
      <c r="B16" t="s">
        <v>107</v>
      </c>
      <c r="C16" t="s">
        <v>108</v>
      </c>
      <c r="D16" s="33" t="s">
        <v>109</v>
      </c>
      <c r="E16" s="7">
        <v>-1198.5</v>
      </c>
    </row>
    <row r="17" spans="1:5" ht="57.6" x14ac:dyDescent="0.3">
      <c r="A17" t="s">
        <v>110</v>
      </c>
      <c r="B17" t="s">
        <v>111</v>
      </c>
      <c r="C17" t="s">
        <v>112</v>
      </c>
      <c r="D17" s="33" t="s">
        <v>109</v>
      </c>
      <c r="E17" s="7">
        <v>-1403.5</v>
      </c>
    </row>
    <row r="18" spans="1:5" ht="57.6" x14ac:dyDescent="0.3">
      <c r="A18" t="s">
        <v>113</v>
      </c>
      <c r="B18" t="s">
        <v>114</v>
      </c>
      <c r="C18" t="s">
        <v>115</v>
      </c>
      <c r="D18" s="33" t="s">
        <v>116</v>
      </c>
      <c r="E18" s="7">
        <v>109000</v>
      </c>
    </row>
    <row r="19" spans="1:5" ht="57.6" x14ac:dyDescent="0.3">
      <c r="A19" t="s">
        <v>113</v>
      </c>
      <c r="B19" t="s">
        <v>117</v>
      </c>
      <c r="C19" t="s">
        <v>118</v>
      </c>
      <c r="D19" s="33" t="s">
        <v>116</v>
      </c>
      <c r="E19" s="7">
        <v>109000</v>
      </c>
    </row>
    <row r="20" spans="1:5" ht="57.6" x14ac:dyDescent="0.3">
      <c r="A20" t="s">
        <v>119</v>
      </c>
      <c r="B20" t="s">
        <v>120</v>
      </c>
      <c r="C20" t="s">
        <v>121</v>
      </c>
      <c r="D20" s="33" t="s">
        <v>122</v>
      </c>
      <c r="E20" s="7">
        <v>640</v>
      </c>
    </row>
    <row r="21" spans="1:5" ht="57.6" x14ac:dyDescent="0.3">
      <c r="A21" t="s">
        <v>119</v>
      </c>
      <c r="B21" t="s">
        <v>123</v>
      </c>
      <c r="C21" t="s">
        <v>104</v>
      </c>
      <c r="D21" s="33" t="s">
        <v>122</v>
      </c>
      <c r="E21" s="7">
        <v>373</v>
      </c>
    </row>
    <row r="22" spans="1:5" ht="57.6" x14ac:dyDescent="0.3">
      <c r="A22" t="s">
        <v>124</v>
      </c>
      <c r="B22" t="s">
        <v>125</v>
      </c>
      <c r="C22" t="s">
        <v>126</v>
      </c>
      <c r="D22" s="33" t="s">
        <v>127</v>
      </c>
      <c r="E22" s="7">
        <v>88</v>
      </c>
    </row>
    <row r="23" spans="1:5" ht="57.6" x14ac:dyDescent="0.3">
      <c r="A23" t="s">
        <v>124</v>
      </c>
      <c r="B23" t="s">
        <v>128</v>
      </c>
      <c r="C23" t="s">
        <v>129</v>
      </c>
      <c r="D23" s="33" t="s">
        <v>130</v>
      </c>
      <c r="E23" s="7">
        <v>859</v>
      </c>
    </row>
    <row r="24" spans="1:5" ht="57.6" x14ac:dyDescent="0.3">
      <c r="A24" t="s">
        <v>124</v>
      </c>
      <c r="B24" t="s">
        <v>131</v>
      </c>
      <c r="C24" t="s">
        <v>132</v>
      </c>
      <c r="D24" s="33" t="s">
        <v>130</v>
      </c>
      <c r="E24" s="7">
        <v>1193</v>
      </c>
    </row>
    <row r="25" spans="1:5" ht="57.6" x14ac:dyDescent="0.3">
      <c r="A25" t="s">
        <v>124</v>
      </c>
      <c r="B25" t="s">
        <v>133</v>
      </c>
      <c r="C25" t="s">
        <v>126</v>
      </c>
      <c r="D25" s="33" t="s">
        <v>130</v>
      </c>
      <c r="E25" s="7">
        <v>1710</v>
      </c>
    </row>
    <row r="26" spans="1:5" ht="57.6" x14ac:dyDescent="0.3">
      <c r="A26" t="s">
        <v>124</v>
      </c>
      <c r="B26" t="s">
        <v>134</v>
      </c>
      <c r="C26" t="s">
        <v>135</v>
      </c>
      <c r="D26" s="33" t="s">
        <v>130</v>
      </c>
      <c r="E26" s="7">
        <v>859</v>
      </c>
    </row>
    <row r="27" spans="1:5" ht="57.6" x14ac:dyDescent="0.3">
      <c r="A27" t="s">
        <v>124</v>
      </c>
      <c r="B27" t="s">
        <v>136</v>
      </c>
      <c r="C27" t="s">
        <v>137</v>
      </c>
      <c r="D27" s="33" t="s">
        <v>130</v>
      </c>
      <c r="E27" s="7">
        <v>1506</v>
      </c>
    </row>
    <row r="28" spans="1:5" ht="57.6" x14ac:dyDescent="0.3">
      <c r="A28" t="s">
        <v>138</v>
      </c>
      <c r="B28" t="s">
        <v>139</v>
      </c>
      <c r="C28" t="s">
        <v>132</v>
      </c>
      <c r="D28" s="33" t="s">
        <v>140</v>
      </c>
      <c r="E28" s="7">
        <v>109000</v>
      </c>
    </row>
    <row r="29" spans="1:5" ht="57.6" x14ac:dyDescent="0.3">
      <c r="A29" t="s">
        <v>138</v>
      </c>
      <c r="B29" t="s">
        <v>141</v>
      </c>
      <c r="C29" t="s">
        <v>142</v>
      </c>
      <c r="D29" s="33" t="s">
        <v>140</v>
      </c>
      <c r="E29" s="7">
        <v>109000</v>
      </c>
    </row>
    <row r="30" spans="1:5" ht="57.6" x14ac:dyDescent="0.3">
      <c r="A30" t="s">
        <v>138</v>
      </c>
      <c r="B30" t="s">
        <v>143</v>
      </c>
      <c r="C30" t="s">
        <v>144</v>
      </c>
      <c r="D30" s="33" t="s">
        <v>140</v>
      </c>
      <c r="E30" s="7">
        <v>109000</v>
      </c>
    </row>
    <row r="31" spans="1:5" ht="57.6" x14ac:dyDescent="0.3">
      <c r="A31" t="s">
        <v>138</v>
      </c>
      <c r="B31" t="s">
        <v>145</v>
      </c>
      <c r="C31" t="s">
        <v>129</v>
      </c>
      <c r="D31" s="33" t="s">
        <v>140</v>
      </c>
      <c r="E31" s="7">
        <v>109000</v>
      </c>
    </row>
    <row r="32" spans="1:5" ht="57.6" x14ac:dyDescent="0.3">
      <c r="A32" t="s">
        <v>138</v>
      </c>
      <c r="B32" t="s">
        <v>146</v>
      </c>
      <c r="C32" t="s">
        <v>147</v>
      </c>
      <c r="D32" s="33" t="s">
        <v>140</v>
      </c>
      <c r="E32" s="7">
        <v>109000</v>
      </c>
    </row>
    <row r="33" spans="1:5" ht="57.6" x14ac:dyDescent="0.3">
      <c r="A33" t="s">
        <v>138</v>
      </c>
      <c r="B33" t="s">
        <v>148</v>
      </c>
      <c r="C33" t="s">
        <v>149</v>
      </c>
      <c r="D33" s="33" t="s">
        <v>140</v>
      </c>
      <c r="E33" s="7">
        <v>109000</v>
      </c>
    </row>
    <row r="34" spans="1:5" ht="28.8" x14ac:dyDescent="0.3">
      <c r="A34">
        <v>45657</v>
      </c>
      <c r="B34" t="s">
        <v>150</v>
      </c>
      <c r="C34" t="s">
        <v>151</v>
      </c>
      <c r="D34" s="33" t="s">
        <v>152</v>
      </c>
      <c r="E34" s="7">
        <v>3000</v>
      </c>
    </row>
    <row r="35" spans="1:5" x14ac:dyDescent="0.3">
      <c r="E35" s="7">
        <f>SUM(E2:E34)</f>
        <v>1377621.5</v>
      </c>
    </row>
    <row r="36" spans="1:5" x14ac:dyDescent="0.3">
      <c r="D36" s="33" t="s">
        <v>153</v>
      </c>
      <c r="E36" s="7">
        <v>-44893.5</v>
      </c>
    </row>
    <row r="37" spans="1:5" x14ac:dyDescent="0.3">
      <c r="D37" s="33" t="s">
        <v>154</v>
      </c>
      <c r="E37" s="7">
        <v>2172000</v>
      </c>
    </row>
    <row r="38" spans="1:5" x14ac:dyDescent="0.3">
      <c r="D38" s="33" t="s">
        <v>25</v>
      </c>
      <c r="E38" s="17">
        <f>+SUM(E35:E37)</f>
        <v>3504728</v>
      </c>
    </row>
    <row r="42" spans="1:5" x14ac:dyDescent="0.3">
      <c r="A42" t="s">
        <v>34</v>
      </c>
    </row>
    <row r="43" spans="1:5" x14ac:dyDescent="0.3">
      <c r="A43" t="s">
        <v>271</v>
      </c>
      <c r="C43" s="7">
        <v>1746000</v>
      </c>
    </row>
    <row r="44" spans="1:5" x14ac:dyDescent="0.3">
      <c r="A44" t="s">
        <v>272</v>
      </c>
      <c r="B44" t="s">
        <v>273</v>
      </c>
      <c r="C44" s="7">
        <f>+(1512685.31695652/18)*15</f>
        <v>1260571.0974637666</v>
      </c>
    </row>
    <row r="45" spans="1:5" x14ac:dyDescent="0.3">
      <c r="B45" t="s">
        <v>274</v>
      </c>
      <c r="C45" s="7">
        <f>+(1052910/18)*12</f>
        <v>701940</v>
      </c>
    </row>
    <row r="46" spans="1:5" x14ac:dyDescent="0.3">
      <c r="C46" s="7"/>
    </row>
    <row r="47" spans="1:5" x14ac:dyDescent="0.3">
      <c r="C47" s="7"/>
    </row>
    <row r="48" spans="1:5" x14ac:dyDescent="0.3">
      <c r="C48" s="7"/>
    </row>
    <row r="49" spans="1:3" x14ac:dyDescent="0.3">
      <c r="C49" s="7"/>
    </row>
    <row r="50" spans="1:3" x14ac:dyDescent="0.3">
      <c r="C50" s="7"/>
    </row>
    <row r="53" spans="1:3" x14ac:dyDescent="0.3">
      <c r="A53" s="33" t="s">
        <v>25</v>
      </c>
      <c r="C53" s="35">
        <f>SUM(C43:C52)</f>
        <v>3708511.0974637666</v>
      </c>
    </row>
  </sheetData>
  <autoFilter ref="D2:D38" xr:uid="{E39623CA-A596-4268-A401-D3CF26ECA268}"/>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4736-9E19-4910-AD42-BF82AA8E6EF1}">
  <dimension ref="A1:G40"/>
  <sheetViews>
    <sheetView topLeftCell="A20" workbookViewId="0">
      <selection activeCell="F44" sqref="F44"/>
    </sheetView>
  </sheetViews>
  <sheetFormatPr defaultRowHeight="14.4" x14ac:dyDescent="0.3"/>
  <cols>
    <col min="1" max="1" width="10.33203125" bestFit="1" customWidth="1"/>
    <col min="2" max="2" width="22" bestFit="1" customWidth="1"/>
    <col min="3" max="3" width="35.44140625" customWidth="1"/>
    <col min="4" max="4" width="44.5546875" style="33" customWidth="1"/>
    <col min="5" max="5" width="10.44140625" style="7" bestFit="1" customWidth="1"/>
  </cols>
  <sheetData>
    <row r="1" spans="1:7" ht="43.2" x14ac:dyDescent="0.3">
      <c r="A1" t="s">
        <v>155</v>
      </c>
      <c r="B1" t="s">
        <v>156</v>
      </c>
      <c r="C1" t="s">
        <v>157</v>
      </c>
      <c r="D1" s="33" t="s">
        <v>158</v>
      </c>
      <c r="E1" s="7">
        <v>3500</v>
      </c>
      <c r="G1" t="s">
        <v>159</v>
      </c>
    </row>
    <row r="2" spans="1:7" ht="57.6" x14ac:dyDescent="0.3">
      <c r="A2" t="s">
        <v>160</v>
      </c>
      <c r="B2" t="s">
        <v>161</v>
      </c>
      <c r="C2" t="s">
        <v>157</v>
      </c>
      <c r="D2" s="33" t="s">
        <v>162</v>
      </c>
      <c r="E2" s="7">
        <v>10829</v>
      </c>
      <c r="F2" t="s">
        <v>163</v>
      </c>
    </row>
    <row r="3" spans="1:7" ht="57.6" x14ac:dyDescent="0.3">
      <c r="A3" t="s">
        <v>164</v>
      </c>
      <c r="B3" t="s">
        <v>165</v>
      </c>
      <c r="C3" t="s">
        <v>166</v>
      </c>
      <c r="D3" s="33" t="s">
        <v>167</v>
      </c>
      <c r="E3" s="7">
        <v>3765</v>
      </c>
    </row>
    <row r="4" spans="1:7" ht="57.6" x14ac:dyDescent="0.3">
      <c r="A4" t="s">
        <v>168</v>
      </c>
      <c r="B4" t="s">
        <v>169</v>
      </c>
      <c r="C4" t="s">
        <v>170</v>
      </c>
      <c r="D4" s="33" t="s">
        <v>171</v>
      </c>
      <c r="E4" s="7">
        <v>3080</v>
      </c>
    </row>
    <row r="5" spans="1:7" ht="57.6" x14ac:dyDescent="0.3">
      <c r="A5" t="s">
        <v>172</v>
      </c>
      <c r="B5" t="s">
        <v>173</v>
      </c>
      <c r="C5" t="s">
        <v>174</v>
      </c>
      <c r="D5" s="33" t="s">
        <v>175</v>
      </c>
      <c r="E5" s="7">
        <v>16800</v>
      </c>
    </row>
    <row r="6" spans="1:7" ht="57.6" x14ac:dyDescent="0.3">
      <c r="A6" t="s">
        <v>176</v>
      </c>
      <c r="B6" t="s">
        <v>177</v>
      </c>
      <c r="C6" t="s">
        <v>178</v>
      </c>
      <c r="D6" s="33" t="s">
        <v>179</v>
      </c>
      <c r="E6" s="7">
        <v>3000</v>
      </c>
    </row>
    <row r="7" spans="1:7" ht="57.6" x14ac:dyDescent="0.3">
      <c r="A7" t="s">
        <v>176</v>
      </c>
      <c r="B7" t="s">
        <v>177</v>
      </c>
      <c r="C7" t="s">
        <v>178</v>
      </c>
      <c r="D7" s="33" t="s">
        <v>179</v>
      </c>
      <c r="E7" s="7">
        <v>2513</v>
      </c>
    </row>
    <row r="8" spans="1:7" ht="57.6" x14ac:dyDescent="0.3">
      <c r="A8" t="s">
        <v>180</v>
      </c>
      <c r="B8" t="s">
        <v>181</v>
      </c>
      <c r="C8" t="s">
        <v>182</v>
      </c>
      <c r="D8" s="33" t="s">
        <v>183</v>
      </c>
      <c r="E8" s="7">
        <v>20000</v>
      </c>
    </row>
    <row r="9" spans="1:7" ht="57.6" x14ac:dyDescent="0.3">
      <c r="A9" t="s">
        <v>184</v>
      </c>
      <c r="B9" t="s">
        <v>185</v>
      </c>
      <c r="C9" t="s">
        <v>186</v>
      </c>
      <c r="D9" s="33" t="s">
        <v>187</v>
      </c>
      <c r="E9" s="7">
        <v>3300</v>
      </c>
    </row>
    <row r="10" spans="1:7" ht="28.8" x14ac:dyDescent="0.3">
      <c r="A10" t="s">
        <v>188</v>
      </c>
      <c r="B10" t="s">
        <v>189</v>
      </c>
      <c r="C10" t="s">
        <v>190</v>
      </c>
      <c r="D10" s="33" t="s">
        <v>191</v>
      </c>
      <c r="E10" s="7">
        <v>23400</v>
      </c>
    </row>
    <row r="11" spans="1:7" ht="57.6" x14ac:dyDescent="0.3">
      <c r="A11" t="s">
        <v>188</v>
      </c>
      <c r="B11" t="s">
        <v>192</v>
      </c>
      <c r="C11" t="s">
        <v>193</v>
      </c>
      <c r="D11" s="33" t="s">
        <v>194</v>
      </c>
      <c r="E11" s="7">
        <v>1987.5</v>
      </c>
    </row>
    <row r="12" spans="1:7" ht="57.6" x14ac:dyDescent="0.3">
      <c r="A12" t="s">
        <v>195</v>
      </c>
      <c r="B12" t="s">
        <v>196</v>
      </c>
      <c r="C12" t="s">
        <v>197</v>
      </c>
      <c r="D12" s="33" t="s">
        <v>198</v>
      </c>
      <c r="E12" s="7">
        <v>10305</v>
      </c>
    </row>
    <row r="13" spans="1:7" ht="57.6" x14ac:dyDescent="0.3">
      <c r="A13" t="s">
        <v>199</v>
      </c>
      <c r="B13" t="s">
        <v>200</v>
      </c>
      <c r="C13" t="s">
        <v>201</v>
      </c>
      <c r="D13" s="33" t="s">
        <v>202</v>
      </c>
      <c r="E13" s="7">
        <v>4350</v>
      </c>
    </row>
    <row r="14" spans="1:7" ht="57.6" x14ac:dyDescent="0.3">
      <c r="A14" t="s">
        <v>199</v>
      </c>
      <c r="B14" t="s">
        <v>200</v>
      </c>
      <c r="C14" t="s">
        <v>201</v>
      </c>
      <c r="D14" s="33" t="s">
        <v>202</v>
      </c>
      <c r="E14" s="7">
        <v>4350</v>
      </c>
    </row>
    <row r="15" spans="1:7" ht="28.8" x14ac:dyDescent="0.3">
      <c r="A15" t="s">
        <v>188</v>
      </c>
      <c r="B15" t="s">
        <v>189</v>
      </c>
      <c r="C15" t="s">
        <v>190</v>
      </c>
      <c r="D15" s="33" t="s">
        <v>191</v>
      </c>
      <c r="E15" s="7">
        <v>23400</v>
      </c>
    </row>
    <row r="16" spans="1:7" ht="57.6" x14ac:dyDescent="0.3">
      <c r="A16" t="s">
        <v>188</v>
      </c>
      <c r="B16" t="s">
        <v>192</v>
      </c>
      <c r="C16" t="s">
        <v>193</v>
      </c>
      <c r="D16" s="33" t="s">
        <v>194</v>
      </c>
      <c r="E16" s="7">
        <v>1987.5</v>
      </c>
    </row>
    <row r="17" spans="1:5" ht="57.6" x14ac:dyDescent="0.3">
      <c r="A17" t="s">
        <v>195</v>
      </c>
      <c r="B17" t="s">
        <v>196</v>
      </c>
      <c r="C17" t="s">
        <v>197</v>
      </c>
      <c r="D17" s="33" t="s">
        <v>198</v>
      </c>
      <c r="E17" s="7">
        <v>10305</v>
      </c>
    </row>
    <row r="18" spans="1:5" ht="57.6" x14ac:dyDescent="0.3">
      <c r="A18" t="s">
        <v>184</v>
      </c>
      <c r="B18" t="s">
        <v>185</v>
      </c>
      <c r="C18" t="s">
        <v>186</v>
      </c>
      <c r="D18" s="33" t="s">
        <v>187</v>
      </c>
      <c r="E18" s="7">
        <v>3300</v>
      </c>
    </row>
    <row r="19" spans="1:5" ht="86.4" x14ac:dyDescent="0.3">
      <c r="A19" t="s">
        <v>203</v>
      </c>
      <c r="B19" t="s">
        <v>204</v>
      </c>
      <c r="C19" t="s">
        <v>205</v>
      </c>
      <c r="D19" s="33" t="s">
        <v>206</v>
      </c>
      <c r="E19" s="7">
        <v>2250</v>
      </c>
    </row>
    <row r="20" spans="1:5" ht="86.4" x14ac:dyDescent="0.3">
      <c r="A20" t="s">
        <v>203</v>
      </c>
      <c r="B20" t="s">
        <v>204</v>
      </c>
      <c r="C20" t="s">
        <v>205</v>
      </c>
      <c r="D20" s="33" t="s">
        <v>206</v>
      </c>
      <c r="E20" s="7">
        <v>4500</v>
      </c>
    </row>
    <row r="21" spans="1:5" ht="86.4" x14ac:dyDescent="0.3">
      <c r="A21" t="s">
        <v>203</v>
      </c>
      <c r="B21" t="s">
        <v>204</v>
      </c>
      <c r="C21" t="s">
        <v>205</v>
      </c>
      <c r="D21" s="33" t="s">
        <v>206</v>
      </c>
      <c r="E21" s="7">
        <v>1200</v>
      </c>
    </row>
    <row r="22" spans="1:5" ht="72" x14ac:dyDescent="0.3">
      <c r="A22" t="s">
        <v>207</v>
      </c>
      <c r="B22" t="s">
        <v>208</v>
      </c>
      <c r="C22" t="s">
        <v>209</v>
      </c>
      <c r="D22" s="33" t="s">
        <v>210</v>
      </c>
      <c r="E22" s="7">
        <v>25470</v>
      </c>
    </row>
    <row r="23" spans="1:5" ht="28.8" x14ac:dyDescent="0.3">
      <c r="A23" t="s">
        <v>81</v>
      </c>
      <c r="B23" t="s">
        <v>211</v>
      </c>
      <c r="C23" t="s">
        <v>212</v>
      </c>
      <c r="D23" s="33" t="s">
        <v>213</v>
      </c>
      <c r="E23" s="7">
        <v>38000</v>
      </c>
    </row>
    <row r="24" spans="1:5" ht="57.6" x14ac:dyDescent="0.3">
      <c r="A24" t="s">
        <v>214</v>
      </c>
      <c r="B24" t="s">
        <v>215</v>
      </c>
      <c r="C24" t="s">
        <v>216</v>
      </c>
      <c r="D24" s="33" t="s">
        <v>217</v>
      </c>
      <c r="E24" s="7">
        <v>3980</v>
      </c>
    </row>
    <row r="25" spans="1:5" ht="86.4" x14ac:dyDescent="0.3">
      <c r="A25" t="s">
        <v>218</v>
      </c>
      <c r="B25" t="s">
        <v>219</v>
      </c>
      <c r="C25" t="s">
        <v>220</v>
      </c>
      <c r="D25" s="33" t="s">
        <v>221</v>
      </c>
      <c r="E25" s="7">
        <v>25756</v>
      </c>
    </row>
    <row r="26" spans="1:5" ht="57.6" x14ac:dyDescent="0.3">
      <c r="A26" t="s">
        <v>218</v>
      </c>
      <c r="B26" t="s">
        <v>222</v>
      </c>
      <c r="C26" t="s">
        <v>223</v>
      </c>
      <c r="D26" s="33" t="s">
        <v>224</v>
      </c>
      <c r="E26" s="7">
        <v>9600</v>
      </c>
    </row>
    <row r="27" spans="1:5" ht="100.8" x14ac:dyDescent="0.3">
      <c r="A27" t="s">
        <v>218</v>
      </c>
      <c r="B27" t="s">
        <v>225</v>
      </c>
      <c r="C27" t="s">
        <v>226</v>
      </c>
      <c r="D27" s="33" t="s">
        <v>227</v>
      </c>
      <c r="E27" s="7">
        <v>24367.14</v>
      </c>
    </row>
    <row r="28" spans="1:5" ht="86.4" x14ac:dyDescent="0.3">
      <c r="A28" t="s">
        <v>228</v>
      </c>
      <c r="B28" t="s">
        <v>229</v>
      </c>
      <c r="C28" t="s">
        <v>230</v>
      </c>
      <c r="D28" s="33" t="s">
        <v>231</v>
      </c>
      <c r="E28" s="7">
        <v>19760</v>
      </c>
    </row>
    <row r="29" spans="1:5" ht="43.2" x14ac:dyDescent="0.3">
      <c r="A29" t="s">
        <v>232</v>
      </c>
      <c r="B29" t="s">
        <v>233</v>
      </c>
      <c r="C29" t="s">
        <v>234</v>
      </c>
      <c r="D29" s="33" t="s">
        <v>235</v>
      </c>
      <c r="E29" s="7">
        <v>11820</v>
      </c>
    </row>
    <row r="30" spans="1:5" ht="28.8" x14ac:dyDescent="0.3">
      <c r="A30" t="s">
        <v>236</v>
      </c>
      <c r="B30" t="s">
        <v>237</v>
      </c>
      <c r="C30" t="s">
        <v>238</v>
      </c>
      <c r="D30" s="33" t="s">
        <v>239</v>
      </c>
      <c r="E30" s="7">
        <v>2821.6</v>
      </c>
    </row>
    <row r="31" spans="1:5" ht="43.2" x14ac:dyDescent="0.3">
      <c r="A31" t="s">
        <v>240</v>
      </c>
      <c r="B31" t="s">
        <v>241</v>
      </c>
      <c r="C31" t="s">
        <v>242</v>
      </c>
      <c r="D31" s="33" t="s">
        <v>243</v>
      </c>
      <c r="E31" s="7">
        <v>45000</v>
      </c>
    </row>
    <row r="32" spans="1:5" ht="72" x14ac:dyDescent="0.3">
      <c r="A32" t="s">
        <v>244</v>
      </c>
      <c r="B32" t="s">
        <v>245</v>
      </c>
      <c r="C32" t="s">
        <v>190</v>
      </c>
      <c r="D32" s="33" t="s">
        <v>246</v>
      </c>
      <c r="E32" s="7">
        <v>13340</v>
      </c>
    </row>
    <row r="33" spans="1:5" ht="57.6" x14ac:dyDescent="0.3">
      <c r="A33" t="s">
        <v>247</v>
      </c>
      <c r="B33" t="s">
        <v>248</v>
      </c>
      <c r="C33" t="s">
        <v>249</v>
      </c>
      <c r="D33" s="33" t="s">
        <v>250</v>
      </c>
      <c r="E33" s="7">
        <v>5350</v>
      </c>
    </row>
    <row r="34" spans="1:5" ht="43.2" x14ac:dyDescent="0.3">
      <c r="A34">
        <v>45643</v>
      </c>
      <c r="B34" t="s">
        <v>251</v>
      </c>
      <c r="C34" t="s">
        <v>97</v>
      </c>
      <c r="D34" s="33" t="s">
        <v>252</v>
      </c>
      <c r="E34" s="7">
        <v>18000</v>
      </c>
    </row>
    <row r="35" spans="1:5" ht="57.6" x14ac:dyDescent="0.3">
      <c r="A35">
        <v>45645</v>
      </c>
      <c r="B35" t="s">
        <v>253</v>
      </c>
      <c r="C35" t="s">
        <v>254</v>
      </c>
      <c r="D35" s="33" t="s">
        <v>255</v>
      </c>
      <c r="E35" s="7">
        <v>18970.16</v>
      </c>
    </row>
    <row r="36" spans="1:5" ht="115.2" x14ac:dyDescent="0.3">
      <c r="A36">
        <v>45652</v>
      </c>
      <c r="B36" t="s">
        <v>256</v>
      </c>
      <c r="C36" t="s">
        <v>257</v>
      </c>
      <c r="D36" s="33" t="s">
        <v>258</v>
      </c>
      <c r="E36" s="7">
        <v>10250</v>
      </c>
    </row>
    <row r="37" spans="1:5" ht="57.6" x14ac:dyDescent="0.3">
      <c r="A37">
        <v>45653</v>
      </c>
      <c r="B37" t="s">
        <v>259</v>
      </c>
      <c r="C37" t="s">
        <v>260</v>
      </c>
      <c r="D37" s="33" t="s">
        <v>261</v>
      </c>
      <c r="E37" s="7">
        <v>35250</v>
      </c>
    </row>
    <row r="38" spans="1:5" ht="86.4" x14ac:dyDescent="0.3">
      <c r="A38">
        <v>45653</v>
      </c>
      <c r="B38" t="s">
        <v>262</v>
      </c>
      <c r="C38" t="s">
        <v>263</v>
      </c>
      <c r="D38" s="33" t="s">
        <v>264</v>
      </c>
      <c r="E38" s="7">
        <v>832</v>
      </c>
    </row>
    <row r="39" spans="1:5" ht="57.6" x14ac:dyDescent="0.3">
      <c r="A39">
        <v>45653</v>
      </c>
      <c r="B39" t="s">
        <v>265</v>
      </c>
      <c r="C39" t="s">
        <v>266</v>
      </c>
      <c r="D39" s="33" t="s">
        <v>267</v>
      </c>
      <c r="E39" s="7">
        <v>6002</v>
      </c>
    </row>
    <row r="40" spans="1:5" ht="57.6" x14ac:dyDescent="0.3">
      <c r="A40">
        <v>45657</v>
      </c>
      <c r="B40" t="s">
        <v>268</v>
      </c>
      <c r="C40" t="s">
        <v>269</v>
      </c>
      <c r="D40" s="33" t="s">
        <v>270</v>
      </c>
      <c r="E40" s="7">
        <v>22800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F9C3D-5F74-4EF9-927F-56FAFA7227FB}">
  <dimension ref="A1:E33"/>
  <sheetViews>
    <sheetView topLeftCell="A11" workbookViewId="0">
      <selection activeCell="C25" sqref="C25"/>
    </sheetView>
  </sheetViews>
  <sheetFormatPr defaultRowHeight="14.4" x14ac:dyDescent="0.3"/>
  <cols>
    <col min="1" max="1" width="10.5546875" bestFit="1" customWidth="1"/>
    <col min="2" max="2" width="22" bestFit="1" customWidth="1"/>
    <col min="3" max="3" width="23.44140625" bestFit="1" customWidth="1"/>
    <col min="4" max="4" width="46" style="33" customWidth="1"/>
    <col min="5" max="5" width="12.77734375" style="7" bestFit="1" customWidth="1"/>
  </cols>
  <sheetData>
    <row r="1" spans="1:5" ht="57.6" x14ac:dyDescent="0.3">
      <c r="A1" t="s">
        <v>278</v>
      </c>
      <c r="B1" t="s">
        <v>279</v>
      </c>
      <c r="C1" t="s">
        <v>280</v>
      </c>
      <c r="D1" s="33" t="s">
        <v>281</v>
      </c>
      <c r="E1" s="7">
        <v>6000</v>
      </c>
    </row>
    <row r="2" spans="1:5" ht="57.6" x14ac:dyDescent="0.3">
      <c r="A2" t="s">
        <v>278</v>
      </c>
      <c r="B2" t="s">
        <v>282</v>
      </c>
      <c r="C2" t="s">
        <v>97</v>
      </c>
      <c r="D2" s="33" t="s">
        <v>283</v>
      </c>
      <c r="E2" s="7">
        <v>5000</v>
      </c>
    </row>
    <row r="3" spans="1:5" ht="57.6" x14ac:dyDescent="0.3">
      <c r="A3" t="s">
        <v>284</v>
      </c>
      <c r="B3" t="s">
        <v>285</v>
      </c>
      <c r="C3" t="s">
        <v>286</v>
      </c>
      <c r="D3" s="33" t="s">
        <v>287</v>
      </c>
      <c r="E3" s="7">
        <v>50000</v>
      </c>
    </row>
    <row r="4" spans="1:5" ht="43.2" x14ac:dyDescent="0.3">
      <c r="A4" t="s">
        <v>288</v>
      </c>
      <c r="B4" t="s">
        <v>289</v>
      </c>
      <c r="C4" t="s">
        <v>290</v>
      </c>
      <c r="D4" s="33" t="s">
        <v>291</v>
      </c>
      <c r="E4" s="7">
        <v>15000</v>
      </c>
    </row>
    <row r="5" spans="1:5" ht="72" x14ac:dyDescent="0.3">
      <c r="A5" t="s">
        <v>292</v>
      </c>
      <c r="B5" t="s">
        <v>293</v>
      </c>
      <c r="C5" t="s">
        <v>294</v>
      </c>
      <c r="D5" s="33" t="s">
        <v>295</v>
      </c>
      <c r="E5" s="7">
        <v>15750</v>
      </c>
    </row>
    <row r="6" spans="1:5" ht="72" x14ac:dyDescent="0.3">
      <c r="A6" t="s">
        <v>292</v>
      </c>
      <c r="B6" t="s">
        <v>296</v>
      </c>
      <c r="C6" t="s">
        <v>67</v>
      </c>
      <c r="D6" s="33" t="s">
        <v>295</v>
      </c>
      <c r="E6" s="7">
        <v>17250</v>
      </c>
    </row>
    <row r="7" spans="1:5" ht="57.6" x14ac:dyDescent="0.3">
      <c r="A7" t="s">
        <v>297</v>
      </c>
      <c r="B7" t="s">
        <v>298</v>
      </c>
      <c r="C7" t="s">
        <v>157</v>
      </c>
      <c r="D7" s="33" t="s">
        <v>299</v>
      </c>
      <c r="E7" s="7">
        <v>52250</v>
      </c>
    </row>
    <row r="8" spans="1:5" ht="57.6" x14ac:dyDescent="0.3">
      <c r="A8" t="s">
        <v>297</v>
      </c>
      <c r="B8" t="s">
        <v>300</v>
      </c>
      <c r="C8" t="s">
        <v>301</v>
      </c>
      <c r="D8" s="33" t="s">
        <v>302</v>
      </c>
      <c r="E8" s="7">
        <v>12000</v>
      </c>
    </row>
    <row r="9" spans="1:5" ht="57.6" x14ac:dyDescent="0.3">
      <c r="A9" t="s">
        <v>303</v>
      </c>
      <c r="B9" t="s">
        <v>304</v>
      </c>
      <c r="C9" t="s">
        <v>157</v>
      </c>
      <c r="D9" s="33" t="s">
        <v>305</v>
      </c>
      <c r="E9" s="7">
        <v>38000</v>
      </c>
    </row>
    <row r="10" spans="1:5" ht="57.6" x14ac:dyDescent="0.3">
      <c r="A10" t="s">
        <v>306</v>
      </c>
      <c r="B10" t="s">
        <v>307</v>
      </c>
      <c r="C10" t="s">
        <v>157</v>
      </c>
      <c r="D10" s="33" t="s">
        <v>308</v>
      </c>
      <c r="E10" s="7">
        <v>14250</v>
      </c>
    </row>
    <row r="11" spans="1:5" ht="57.6" x14ac:dyDescent="0.3">
      <c r="A11" t="s">
        <v>309</v>
      </c>
      <c r="B11" t="s">
        <v>310</v>
      </c>
      <c r="C11" t="s">
        <v>157</v>
      </c>
      <c r="D11" s="33" t="s">
        <v>311</v>
      </c>
      <c r="E11" s="7">
        <v>19000</v>
      </c>
    </row>
    <row r="12" spans="1:5" x14ac:dyDescent="0.3">
      <c r="E12" s="7">
        <f>SUM(E1:E11)</f>
        <v>244500</v>
      </c>
    </row>
    <row r="13" spans="1:5" x14ac:dyDescent="0.3">
      <c r="D13" s="33" t="s">
        <v>312</v>
      </c>
      <c r="E13" s="7">
        <v>2230000</v>
      </c>
    </row>
    <row r="14" spans="1:5" x14ac:dyDescent="0.3">
      <c r="E14" s="7">
        <f>+E12+E13</f>
        <v>2474500</v>
      </c>
    </row>
    <row r="15" spans="1:5" x14ac:dyDescent="0.3">
      <c r="C15" s="7"/>
    </row>
    <row r="16" spans="1:5" x14ac:dyDescent="0.3">
      <c r="A16" t="s">
        <v>34</v>
      </c>
      <c r="C16" s="7"/>
    </row>
    <row r="17" spans="2:3" x14ac:dyDescent="0.3">
      <c r="B17" s="33" t="s">
        <v>312</v>
      </c>
      <c r="C17" s="7">
        <v>1815000</v>
      </c>
    </row>
    <row r="18" spans="2:3" x14ac:dyDescent="0.3">
      <c r="B18" t="s">
        <v>313</v>
      </c>
      <c r="C18" s="7">
        <f>+(2995229.52/18)*15</f>
        <v>2496024.6</v>
      </c>
    </row>
    <row r="19" spans="2:3" x14ac:dyDescent="0.3">
      <c r="B19" t="s">
        <v>314</v>
      </c>
      <c r="C19" s="7">
        <f>+(1972426.05/18)*12</f>
        <v>1314950.7000000002</v>
      </c>
    </row>
    <row r="20" spans="2:3" x14ac:dyDescent="0.3">
      <c r="C20" s="7"/>
    </row>
    <row r="21" spans="2:3" x14ac:dyDescent="0.3">
      <c r="C21" s="7"/>
    </row>
    <row r="22" spans="2:3" x14ac:dyDescent="0.3">
      <c r="C22" s="7"/>
    </row>
    <row r="23" spans="2:3" x14ac:dyDescent="0.3">
      <c r="C23" s="7"/>
    </row>
    <row r="24" spans="2:3" x14ac:dyDescent="0.3">
      <c r="B24" t="s">
        <v>315</v>
      </c>
      <c r="C24" s="7">
        <f>+SUM(C17:C23)</f>
        <v>5625975.2999999998</v>
      </c>
    </row>
    <row r="25" spans="2:3" x14ac:dyDescent="0.3">
      <c r="C25" s="7"/>
    </row>
    <row r="26" spans="2:3" x14ac:dyDescent="0.3">
      <c r="C26" s="7"/>
    </row>
    <row r="27" spans="2:3" x14ac:dyDescent="0.3">
      <c r="C27" s="7"/>
    </row>
    <row r="28" spans="2:3" x14ac:dyDescent="0.3">
      <c r="C28" s="7"/>
    </row>
    <row r="29" spans="2:3" x14ac:dyDescent="0.3">
      <c r="C29" s="7"/>
    </row>
    <row r="30" spans="2:3" x14ac:dyDescent="0.3">
      <c r="C30" s="7"/>
    </row>
    <row r="31" spans="2:3" x14ac:dyDescent="0.3">
      <c r="C31" s="7"/>
    </row>
    <row r="32" spans="2:3" x14ac:dyDescent="0.3">
      <c r="C32" s="7"/>
    </row>
    <row r="33" spans="3:3" x14ac:dyDescent="0.3">
      <c r="C33" s="7"/>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512BF-2203-4DF1-9303-41E3BD305770}">
  <dimension ref="A1:E86"/>
  <sheetViews>
    <sheetView topLeftCell="A79" workbookViewId="0">
      <selection activeCell="E86" sqref="E86"/>
    </sheetView>
  </sheetViews>
  <sheetFormatPr defaultRowHeight="14.4" x14ac:dyDescent="0.3"/>
  <cols>
    <col min="1" max="1" width="10.5546875" bestFit="1" customWidth="1"/>
    <col min="2" max="2" width="22" bestFit="1" customWidth="1"/>
    <col min="3" max="3" width="40.33203125" style="33" customWidth="1"/>
    <col min="4" max="4" width="44.88671875" style="33" customWidth="1"/>
    <col min="5" max="5" width="12.77734375" style="7" bestFit="1" customWidth="1"/>
  </cols>
  <sheetData>
    <row r="1" spans="1:5" s="38" customFormat="1" ht="57.6" x14ac:dyDescent="0.3">
      <c r="A1" s="38" t="s">
        <v>316</v>
      </c>
      <c r="B1" s="38" t="s">
        <v>317</v>
      </c>
      <c r="C1" s="39" t="s">
        <v>318</v>
      </c>
      <c r="D1" s="39" t="s">
        <v>319</v>
      </c>
      <c r="E1" s="40">
        <v>18991.5</v>
      </c>
    </row>
    <row r="2" spans="1:5" ht="72" x14ac:dyDescent="0.3">
      <c r="A2" t="s">
        <v>320</v>
      </c>
      <c r="B2" t="s">
        <v>321</v>
      </c>
      <c r="C2" s="33" t="s">
        <v>322</v>
      </c>
      <c r="D2" s="33" t="s">
        <v>323</v>
      </c>
      <c r="E2" s="7">
        <v>13692</v>
      </c>
    </row>
    <row r="3" spans="1:5" ht="72" x14ac:dyDescent="0.3">
      <c r="A3" t="s">
        <v>324</v>
      </c>
      <c r="B3" t="s">
        <v>325</v>
      </c>
      <c r="C3" s="33" t="s">
        <v>326</v>
      </c>
      <c r="D3" s="33" t="s">
        <v>327</v>
      </c>
      <c r="E3" s="7">
        <v>24900</v>
      </c>
    </row>
    <row r="4" spans="1:5" ht="57.6" x14ac:dyDescent="0.3">
      <c r="A4" t="s">
        <v>328</v>
      </c>
      <c r="B4" t="s">
        <v>329</v>
      </c>
      <c r="C4" s="33" t="s">
        <v>326</v>
      </c>
      <c r="D4" s="33" t="s">
        <v>330</v>
      </c>
      <c r="E4" s="7">
        <v>12200</v>
      </c>
    </row>
    <row r="5" spans="1:5" ht="86.4" x14ac:dyDescent="0.3">
      <c r="A5" t="s">
        <v>331</v>
      </c>
      <c r="B5" t="s">
        <v>332</v>
      </c>
      <c r="C5" s="33" t="s">
        <v>170</v>
      </c>
      <c r="D5" s="33" t="s">
        <v>333</v>
      </c>
      <c r="E5" s="7">
        <v>3680</v>
      </c>
    </row>
    <row r="6" spans="1:5" ht="115.2" x14ac:dyDescent="0.3">
      <c r="A6" t="s">
        <v>331</v>
      </c>
      <c r="B6" t="s">
        <v>334</v>
      </c>
      <c r="C6" s="33" t="s">
        <v>335</v>
      </c>
      <c r="D6" s="33" t="s">
        <v>336</v>
      </c>
      <c r="E6" s="7">
        <v>11732</v>
      </c>
    </row>
    <row r="7" spans="1:5" ht="115.2" x14ac:dyDescent="0.3">
      <c r="A7" t="s">
        <v>331</v>
      </c>
      <c r="B7" t="s">
        <v>337</v>
      </c>
      <c r="C7" s="33" t="s">
        <v>338</v>
      </c>
      <c r="D7" s="33" t="s">
        <v>336</v>
      </c>
      <c r="E7" s="7">
        <v>12132</v>
      </c>
    </row>
    <row r="8" spans="1:5" ht="57.6" x14ac:dyDescent="0.3">
      <c r="A8" t="s">
        <v>339</v>
      </c>
      <c r="B8" t="s">
        <v>340</v>
      </c>
      <c r="C8" s="33" t="s">
        <v>341</v>
      </c>
      <c r="D8" s="33" t="s">
        <v>342</v>
      </c>
      <c r="E8" s="7">
        <v>3420</v>
      </c>
    </row>
    <row r="9" spans="1:5" ht="86.4" x14ac:dyDescent="0.3">
      <c r="A9" t="s">
        <v>343</v>
      </c>
      <c r="B9" t="s">
        <v>344</v>
      </c>
      <c r="C9" s="33" t="s">
        <v>345</v>
      </c>
      <c r="D9" s="33" t="s">
        <v>346</v>
      </c>
      <c r="E9" s="7">
        <v>2729</v>
      </c>
    </row>
    <row r="10" spans="1:5" ht="43.2" x14ac:dyDescent="0.3">
      <c r="A10" t="s">
        <v>347</v>
      </c>
      <c r="B10" t="s">
        <v>348</v>
      </c>
      <c r="C10" s="33" t="s">
        <v>349</v>
      </c>
      <c r="D10" s="33" t="s">
        <v>350</v>
      </c>
      <c r="E10" s="7">
        <v>10600</v>
      </c>
    </row>
    <row r="11" spans="1:5" ht="86.4" x14ac:dyDescent="0.3">
      <c r="A11" t="s">
        <v>284</v>
      </c>
      <c r="B11" t="s">
        <v>351</v>
      </c>
      <c r="C11" s="33" t="s">
        <v>352</v>
      </c>
      <c r="D11" s="33" t="s">
        <v>353</v>
      </c>
      <c r="E11" s="7">
        <f>5700-1150</f>
        <v>4550</v>
      </c>
    </row>
    <row r="12" spans="1:5" ht="115.2" x14ac:dyDescent="0.3">
      <c r="A12" t="s">
        <v>284</v>
      </c>
      <c r="B12" t="s">
        <v>354</v>
      </c>
      <c r="C12" s="33" t="s">
        <v>186</v>
      </c>
      <c r="D12" s="33" t="s">
        <v>355</v>
      </c>
      <c r="E12" s="7">
        <v>21333</v>
      </c>
    </row>
    <row r="13" spans="1:5" ht="86.4" x14ac:dyDescent="0.3">
      <c r="A13" t="s">
        <v>356</v>
      </c>
      <c r="B13" t="s">
        <v>357</v>
      </c>
      <c r="C13" s="33" t="s">
        <v>67</v>
      </c>
      <c r="D13" s="33" t="s">
        <v>358</v>
      </c>
      <c r="E13" s="7">
        <f>8170-3960</f>
        <v>4210</v>
      </c>
    </row>
    <row r="14" spans="1:5" ht="57.6" x14ac:dyDescent="0.3">
      <c r="A14" t="s">
        <v>288</v>
      </c>
      <c r="B14" t="s">
        <v>359</v>
      </c>
      <c r="C14" s="33" t="s">
        <v>360</v>
      </c>
      <c r="D14" s="33" t="s">
        <v>361</v>
      </c>
      <c r="E14" s="7">
        <v>10000</v>
      </c>
    </row>
    <row r="15" spans="1:5" ht="72" x14ac:dyDescent="0.3">
      <c r="A15" t="s">
        <v>292</v>
      </c>
      <c r="B15" t="s">
        <v>363</v>
      </c>
      <c r="C15" s="33" t="s">
        <v>362</v>
      </c>
      <c r="D15" s="33" t="s">
        <v>364</v>
      </c>
      <c r="E15" s="7">
        <v>26000</v>
      </c>
    </row>
    <row r="16" spans="1:5" ht="43.2" x14ac:dyDescent="0.3">
      <c r="A16" t="s">
        <v>365</v>
      </c>
      <c r="B16" t="s">
        <v>366</v>
      </c>
      <c r="C16" s="33" t="s">
        <v>338</v>
      </c>
      <c r="D16" s="33" t="s">
        <v>367</v>
      </c>
      <c r="E16" s="7">
        <v>3500</v>
      </c>
    </row>
    <row r="17" spans="1:5" ht="129.6" x14ac:dyDescent="0.3">
      <c r="A17" t="s">
        <v>368</v>
      </c>
      <c r="B17" t="s">
        <v>369</v>
      </c>
      <c r="C17" s="33" t="s">
        <v>370</v>
      </c>
      <c r="D17" s="33" t="s">
        <v>371</v>
      </c>
      <c r="E17" s="7">
        <v>29897.62</v>
      </c>
    </row>
    <row r="18" spans="1:5" ht="57.6" x14ac:dyDescent="0.3">
      <c r="A18">
        <v>45888</v>
      </c>
      <c r="B18" t="s">
        <v>372</v>
      </c>
      <c r="C18" s="33" t="s">
        <v>373</v>
      </c>
      <c r="D18" s="33" t="s">
        <v>374</v>
      </c>
      <c r="E18" s="7">
        <v>7500</v>
      </c>
    </row>
    <row r="19" spans="1:5" ht="43.2" x14ac:dyDescent="0.3">
      <c r="A19" t="s">
        <v>375</v>
      </c>
      <c r="B19" t="s">
        <v>376</v>
      </c>
      <c r="C19" s="33" t="s">
        <v>338</v>
      </c>
      <c r="D19" s="33" t="s">
        <v>377</v>
      </c>
      <c r="E19" s="7">
        <v>1500</v>
      </c>
    </row>
    <row r="20" spans="1:5" ht="72" x14ac:dyDescent="0.3">
      <c r="A20" t="s">
        <v>378</v>
      </c>
      <c r="B20" t="s">
        <v>379</v>
      </c>
      <c r="C20" s="33" t="s">
        <v>380</v>
      </c>
      <c r="D20" s="33" t="s">
        <v>381</v>
      </c>
      <c r="E20" s="7">
        <v>12658.79</v>
      </c>
    </row>
    <row r="21" spans="1:5" ht="72" x14ac:dyDescent="0.3">
      <c r="A21" t="s">
        <v>382</v>
      </c>
      <c r="B21" t="s">
        <v>383</v>
      </c>
      <c r="C21" s="33" t="s">
        <v>384</v>
      </c>
      <c r="D21" s="33" t="s">
        <v>385</v>
      </c>
      <c r="E21" s="7">
        <v>13324.83</v>
      </c>
    </row>
    <row r="22" spans="1:5" ht="43.2" x14ac:dyDescent="0.3">
      <c r="A22" t="s">
        <v>297</v>
      </c>
      <c r="B22" t="s">
        <v>386</v>
      </c>
      <c r="C22" s="33" t="s">
        <v>349</v>
      </c>
      <c r="D22" s="33" t="s">
        <v>387</v>
      </c>
      <c r="E22" s="7">
        <v>7200</v>
      </c>
    </row>
    <row r="23" spans="1:5" ht="57.6" x14ac:dyDescent="0.3">
      <c r="A23" t="s">
        <v>297</v>
      </c>
      <c r="B23" t="s">
        <v>388</v>
      </c>
      <c r="C23" s="33" t="s">
        <v>389</v>
      </c>
      <c r="D23" s="33" t="s">
        <v>390</v>
      </c>
      <c r="E23" s="7">
        <v>15386.44</v>
      </c>
    </row>
    <row r="24" spans="1:5" ht="57.6" x14ac:dyDescent="0.3">
      <c r="A24" t="s">
        <v>297</v>
      </c>
      <c r="B24" t="s">
        <v>391</v>
      </c>
      <c r="C24" s="33" t="s">
        <v>392</v>
      </c>
      <c r="D24" s="33" t="s">
        <v>393</v>
      </c>
      <c r="E24" s="7">
        <v>14171.44</v>
      </c>
    </row>
    <row r="25" spans="1:5" ht="86.4" x14ac:dyDescent="0.3">
      <c r="A25" t="s">
        <v>394</v>
      </c>
      <c r="B25" t="s">
        <v>395</v>
      </c>
      <c r="C25" s="33" t="s">
        <v>396</v>
      </c>
      <c r="D25" s="33" t="s">
        <v>397</v>
      </c>
      <c r="E25" s="7">
        <v>150000</v>
      </c>
    </row>
    <row r="26" spans="1:5" ht="57.6" x14ac:dyDescent="0.3">
      <c r="A26" t="s">
        <v>398</v>
      </c>
      <c r="B26" t="s">
        <v>399</v>
      </c>
      <c r="C26" s="33" t="s">
        <v>400</v>
      </c>
      <c r="D26" s="33" t="s">
        <v>401</v>
      </c>
      <c r="E26" s="7">
        <v>6000</v>
      </c>
    </row>
    <row r="27" spans="1:5" ht="86.4" x14ac:dyDescent="0.3">
      <c r="A27" t="s">
        <v>398</v>
      </c>
      <c r="B27" t="s">
        <v>402</v>
      </c>
      <c r="C27" s="33" t="s">
        <v>403</v>
      </c>
      <c r="D27" s="33" t="s">
        <v>404</v>
      </c>
      <c r="E27" s="7">
        <v>6000</v>
      </c>
    </row>
    <row r="28" spans="1:5" ht="72" x14ac:dyDescent="0.3">
      <c r="A28" t="s">
        <v>405</v>
      </c>
      <c r="B28" t="s">
        <v>406</v>
      </c>
      <c r="C28" s="33" t="s">
        <v>407</v>
      </c>
      <c r="D28" s="33" t="s">
        <v>408</v>
      </c>
      <c r="E28" s="7">
        <v>3111.5</v>
      </c>
    </row>
    <row r="29" spans="1:5" ht="72" x14ac:dyDescent="0.3">
      <c r="A29" t="s">
        <v>409</v>
      </c>
      <c r="B29" t="s">
        <v>410</v>
      </c>
      <c r="C29" s="33" t="s">
        <v>370</v>
      </c>
      <c r="D29" s="33" t="s">
        <v>411</v>
      </c>
      <c r="E29" s="7">
        <v>17800</v>
      </c>
    </row>
    <row r="30" spans="1:5" ht="72" x14ac:dyDescent="0.3">
      <c r="A30" t="s">
        <v>412</v>
      </c>
      <c r="B30" t="s">
        <v>413</v>
      </c>
      <c r="C30" s="33" t="s">
        <v>157</v>
      </c>
      <c r="D30" s="33" t="s">
        <v>414</v>
      </c>
      <c r="E30" s="7">
        <v>2091.2800000000002</v>
      </c>
    </row>
    <row r="31" spans="1:5" ht="72" x14ac:dyDescent="0.3">
      <c r="A31" t="s">
        <v>415</v>
      </c>
      <c r="B31" t="s">
        <v>416</v>
      </c>
      <c r="C31" s="33" t="s">
        <v>417</v>
      </c>
      <c r="D31" s="33" t="s">
        <v>418</v>
      </c>
      <c r="E31" s="7">
        <v>16000</v>
      </c>
    </row>
    <row r="32" spans="1:5" ht="72" x14ac:dyDescent="0.3">
      <c r="A32" t="s">
        <v>419</v>
      </c>
      <c r="B32" t="s">
        <v>420</v>
      </c>
      <c r="C32" s="33" t="s">
        <v>421</v>
      </c>
      <c r="D32" s="33" t="s">
        <v>422</v>
      </c>
      <c r="E32" s="7">
        <v>3870</v>
      </c>
    </row>
    <row r="33" spans="1:5" ht="57.6" x14ac:dyDescent="0.3">
      <c r="A33" t="s">
        <v>423</v>
      </c>
      <c r="B33" t="s">
        <v>424</v>
      </c>
      <c r="C33" s="33" t="s">
        <v>425</v>
      </c>
      <c r="D33" s="33" t="s">
        <v>426</v>
      </c>
      <c r="E33" s="7">
        <v>13500</v>
      </c>
    </row>
    <row r="34" spans="1:5" ht="72" x14ac:dyDescent="0.3">
      <c r="A34" t="s">
        <v>427</v>
      </c>
      <c r="B34" t="s">
        <v>428</v>
      </c>
      <c r="C34" s="33" t="s">
        <v>429</v>
      </c>
      <c r="D34" s="33" t="s">
        <v>430</v>
      </c>
      <c r="E34" s="7">
        <v>13400.82</v>
      </c>
    </row>
    <row r="35" spans="1:5" ht="72" x14ac:dyDescent="0.3">
      <c r="A35" t="s">
        <v>427</v>
      </c>
      <c r="B35" t="s">
        <v>431</v>
      </c>
      <c r="C35" s="33" t="s">
        <v>338</v>
      </c>
      <c r="D35" s="33" t="s">
        <v>432</v>
      </c>
      <c r="E35" s="7">
        <v>12448.83</v>
      </c>
    </row>
    <row r="36" spans="1:5" ht="72" x14ac:dyDescent="0.3">
      <c r="A36" t="s">
        <v>427</v>
      </c>
      <c r="B36" t="s">
        <v>433</v>
      </c>
      <c r="C36" s="33" t="s">
        <v>157</v>
      </c>
      <c r="D36" s="33" t="s">
        <v>432</v>
      </c>
      <c r="E36" s="7">
        <v>15189</v>
      </c>
    </row>
    <row r="37" spans="1:5" ht="43.2" x14ac:dyDescent="0.3">
      <c r="A37" t="s">
        <v>434</v>
      </c>
      <c r="B37" t="s">
        <v>435</v>
      </c>
      <c r="C37" s="33" t="s">
        <v>157</v>
      </c>
      <c r="D37" s="33" t="s">
        <v>436</v>
      </c>
      <c r="E37" s="7">
        <v>23296</v>
      </c>
    </row>
    <row r="38" spans="1:5" ht="72" x14ac:dyDescent="0.3">
      <c r="A38" t="s">
        <v>434</v>
      </c>
      <c r="B38" t="s">
        <v>437</v>
      </c>
      <c r="C38" s="33" t="s">
        <v>438</v>
      </c>
      <c r="D38" s="33" t="s">
        <v>439</v>
      </c>
      <c r="E38" s="7">
        <v>14000</v>
      </c>
    </row>
    <row r="39" spans="1:5" ht="72" x14ac:dyDescent="0.3">
      <c r="A39" t="s">
        <v>440</v>
      </c>
      <c r="B39" t="s">
        <v>441</v>
      </c>
      <c r="C39" s="33" t="s">
        <v>442</v>
      </c>
      <c r="D39" s="33" t="s">
        <v>443</v>
      </c>
      <c r="E39" s="7">
        <v>2375.0500000000002</v>
      </c>
    </row>
    <row r="40" spans="1:5" ht="72" x14ac:dyDescent="0.3">
      <c r="A40" t="s">
        <v>440</v>
      </c>
      <c r="B40" t="s">
        <v>444</v>
      </c>
      <c r="C40" s="33" t="s">
        <v>445</v>
      </c>
      <c r="D40" s="33" t="s">
        <v>422</v>
      </c>
      <c r="E40" s="7">
        <v>5590</v>
      </c>
    </row>
    <row r="41" spans="1:5" ht="72" x14ac:dyDescent="0.3">
      <c r="A41" t="s">
        <v>446</v>
      </c>
      <c r="B41" t="s">
        <v>447</v>
      </c>
      <c r="C41" s="33" t="s">
        <v>349</v>
      </c>
      <c r="D41" s="33" t="s">
        <v>448</v>
      </c>
      <c r="E41" s="7">
        <v>9000</v>
      </c>
    </row>
    <row r="42" spans="1:5" ht="72" x14ac:dyDescent="0.3">
      <c r="A42" t="s">
        <v>449</v>
      </c>
      <c r="B42" t="s">
        <v>450</v>
      </c>
      <c r="C42" s="33" t="s">
        <v>451</v>
      </c>
      <c r="D42" s="33" t="s">
        <v>452</v>
      </c>
      <c r="E42" s="7">
        <v>21655.62</v>
      </c>
    </row>
    <row r="43" spans="1:5" ht="57.6" x14ac:dyDescent="0.3">
      <c r="A43" t="s">
        <v>453</v>
      </c>
      <c r="B43" t="s">
        <v>454</v>
      </c>
      <c r="C43" s="33" t="s">
        <v>455</v>
      </c>
      <c r="D43" s="33" t="s">
        <v>456</v>
      </c>
      <c r="E43" s="7">
        <v>13000</v>
      </c>
    </row>
    <row r="44" spans="1:5" ht="115.2" x14ac:dyDescent="0.3">
      <c r="A44" t="s">
        <v>457</v>
      </c>
      <c r="B44" t="s">
        <v>458</v>
      </c>
      <c r="C44" s="33" t="s">
        <v>459</v>
      </c>
      <c r="D44" s="33" t="s">
        <v>460</v>
      </c>
      <c r="E44" s="7">
        <v>6000</v>
      </c>
    </row>
    <row r="45" spans="1:5" ht="72" x14ac:dyDescent="0.3">
      <c r="A45" t="s">
        <v>457</v>
      </c>
      <c r="B45" t="s">
        <v>461</v>
      </c>
      <c r="C45" s="33" t="s">
        <v>462</v>
      </c>
      <c r="D45" s="33" t="s">
        <v>463</v>
      </c>
      <c r="E45" s="7">
        <v>1050</v>
      </c>
    </row>
    <row r="46" spans="1:5" ht="43.2" x14ac:dyDescent="0.3">
      <c r="A46" t="s">
        <v>457</v>
      </c>
      <c r="B46" t="s">
        <v>464</v>
      </c>
      <c r="C46" s="33" t="s">
        <v>157</v>
      </c>
      <c r="D46" s="33" t="s">
        <v>465</v>
      </c>
      <c r="E46" s="7">
        <v>2500</v>
      </c>
    </row>
    <row r="47" spans="1:5" ht="72" x14ac:dyDescent="0.3">
      <c r="A47" t="s">
        <v>466</v>
      </c>
      <c r="B47" t="s">
        <v>467</v>
      </c>
      <c r="C47" s="33" t="s">
        <v>468</v>
      </c>
      <c r="D47" s="33" t="s">
        <v>469</v>
      </c>
      <c r="E47" s="7">
        <v>7672.64</v>
      </c>
    </row>
    <row r="48" spans="1:5" ht="72" x14ac:dyDescent="0.3">
      <c r="A48" t="s">
        <v>466</v>
      </c>
      <c r="B48" t="s">
        <v>470</v>
      </c>
      <c r="C48" s="33" t="s">
        <v>471</v>
      </c>
      <c r="D48" s="33" t="s">
        <v>469</v>
      </c>
      <c r="E48" s="7">
        <v>7200.64</v>
      </c>
    </row>
    <row r="49" spans="1:5" ht="57.6" x14ac:dyDescent="0.3">
      <c r="A49" t="s">
        <v>472</v>
      </c>
      <c r="B49" t="s">
        <v>473</v>
      </c>
      <c r="C49" s="33" t="s">
        <v>474</v>
      </c>
      <c r="D49" s="33" t="s">
        <v>475</v>
      </c>
      <c r="E49" s="7">
        <v>22500</v>
      </c>
    </row>
    <row r="50" spans="1:5" ht="115.2" x14ac:dyDescent="0.3">
      <c r="A50" t="s">
        <v>476</v>
      </c>
      <c r="B50" t="s">
        <v>477</v>
      </c>
      <c r="C50" s="33" t="s">
        <v>389</v>
      </c>
      <c r="D50" s="33" t="s">
        <v>478</v>
      </c>
      <c r="E50" s="7">
        <v>6196.63</v>
      </c>
    </row>
    <row r="51" spans="1:5" ht="115.2" x14ac:dyDescent="0.3">
      <c r="A51" t="s">
        <v>476</v>
      </c>
      <c r="B51" t="s">
        <v>477</v>
      </c>
      <c r="C51" s="33" t="s">
        <v>389</v>
      </c>
      <c r="D51" s="33" t="s">
        <v>478</v>
      </c>
      <c r="E51" s="7">
        <v>12393.26</v>
      </c>
    </row>
    <row r="52" spans="1:5" ht="115.2" x14ac:dyDescent="0.3">
      <c r="A52" t="s">
        <v>476</v>
      </c>
      <c r="B52" t="s">
        <v>477</v>
      </c>
      <c r="C52" s="33" t="s">
        <v>389</v>
      </c>
      <c r="D52" s="33" t="s">
        <v>478</v>
      </c>
      <c r="E52" s="7">
        <v>6196.63</v>
      </c>
    </row>
    <row r="53" spans="1:5" ht="115.2" x14ac:dyDescent="0.3">
      <c r="A53" t="s">
        <v>476</v>
      </c>
      <c r="B53" t="s">
        <v>479</v>
      </c>
      <c r="C53" s="33" t="s">
        <v>220</v>
      </c>
      <c r="D53" s="33" t="s">
        <v>480</v>
      </c>
      <c r="E53" s="7">
        <v>15167</v>
      </c>
    </row>
    <row r="54" spans="1:5" ht="115.2" x14ac:dyDescent="0.3">
      <c r="A54" t="s">
        <v>476</v>
      </c>
      <c r="B54" t="s">
        <v>479</v>
      </c>
      <c r="C54" s="33" t="s">
        <v>220</v>
      </c>
      <c r="D54" s="33" t="s">
        <v>480</v>
      </c>
      <c r="E54" s="7">
        <v>6500</v>
      </c>
    </row>
    <row r="55" spans="1:5" ht="57.6" x14ac:dyDescent="0.3">
      <c r="A55" t="s">
        <v>476</v>
      </c>
      <c r="B55" t="s">
        <v>481</v>
      </c>
      <c r="C55" s="33" t="s">
        <v>482</v>
      </c>
      <c r="D55" s="33" t="s">
        <v>483</v>
      </c>
      <c r="E55" s="7">
        <v>5250</v>
      </c>
    </row>
    <row r="56" spans="1:5" ht="43.2" x14ac:dyDescent="0.3">
      <c r="A56" t="s">
        <v>476</v>
      </c>
      <c r="B56" t="s">
        <v>484</v>
      </c>
      <c r="C56" s="33" t="s">
        <v>263</v>
      </c>
      <c r="D56" s="33" t="s">
        <v>485</v>
      </c>
      <c r="E56" s="7">
        <v>260</v>
      </c>
    </row>
    <row r="57" spans="1:5" ht="72" x14ac:dyDescent="0.3">
      <c r="A57" t="s">
        <v>476</v>
      </c>
      <c r="B57" t="s">
        <v>486</v>
      </c>
      <c r="C57" s="33" t="s">
        <v>487</v>
      </c>
      <c r="D57" s="33" t="s">
        <v>488</v>
      </c>
      <c r="E57" s="7">
        <v>35000</v>
      </c>
    </row>
    <row r="58" spans="1:5" ht="72" x14ac:dyDescent="0.3">
      <c r="A58" t="s">
        <v>492</v>
      </c>
      <c r="B58" t="s">
        <v>489</v>
      </c>
      <c r="C58" s="33" t="s">
        <v>490</v>
      </c>
      <c r="D58" s="33" t="s">
        <v>491</v>
      </c>
      <c r="E58" s="7">
        <v>2400</v>
      </c>
    </row>
    <row r="59" spans="1:5" ht="72" x14ac:dyDescent="0.3">
      <c r="A59" t="s">
        <v>457</v>
      </c>
      <c r="B59" t="s">
        <v>493</v>
      </c>
      <c r="C59" s="33" t="s">
        <v>178</v>
      </c>
      <c r="D59" s="33" t="s">
        <v>494</v>
      </c>
      <c r="E59" s="7">
        <v>50000</v>
      </c>
    </row>
    <row r="60" spans="1:5" ht="72" x14ac:dyDescent="0.3">
      <c r="A60" t="s">
        <v>457</v>
      </c>
      <c r="B60" t="s">
        <v>495</v>
      </c>
      <c r="C60" s="33" t="s">
        <v>496</v>
      </c>
      <c r="D60" s="33" t="s">
        <v>494</v>
      </c>
      <c r="E60" s="7">
        <v>50000</v>
      </c>
    </row>
    <row r="61" spans="1:5" ht="43.2" x14ac:dyDescent="0.3">
      <c r="A61" t="s">
        <v>497</v>
      </c>
      <c r="B61" t="s">
        <v>498</v>
      </c>
      <c r="C61" s="33" t="s">
        <v>499</v>
      </c>
      <c r="D61" s="33" t="s">
        <v>500</v>
      </c>
      <c r="E61" s="7">
        <v>32500</v>
      </c>
    </row>
    <row r="62" spans="1:5" ht="72" x14ac:dyDescent="0.3">
      <c r="A62" t="s">
        <v>501</v>
      </c>
      <c r="B62" t="s">
        <v>502</v>
      </c>
      <c r="C62" s="33" t="s">
        <v>503</v>
      </c>
      <c r="D62" s="33" t="s">
        <v>504</v>
      </c>
      <c r="E62" s="7">
        <v>21600</v>
      </c>
    </row>
    <row r="63" spans="1:5" ht="57.6" x14ac:dyDescent="0.3">
      <c r="A63" t="s">
        <v>306</v>
      </c>
      <c r="B63" t="s">
        <v>505</v>
      </c>
      <c r="C63" s="33" t="s">
        <v>157</v>
      </c>
      <c r="D63" s="33" t="s">
        <v>506</v>
      </c>
      <c r="E63" s="7">
        <v>1875</v>
      </c>
    </row>
    <row r="64" spans="1:5" ht="72" x14ac:dyDescent="0.3">
      <c r="A64" t="s">
        <v>507</v>
      </c>
      <c r="B64" t="s">
        <v>508</v>
      </c>
      <c r="C64" s="33" t="s">
        <v>468</v>
      </c>
      <c r="D64" s="33" t="s">
        <v>509</v>
      </c>
      <c r="E64" s="7">
        <v>9173</v>
      </c>
    </row>
    <row r="65" spans="1:5" ht="129.6" x14ac:dyDescent="0.3">
      <c r="A65" t="s">
        <v>507</v>
      </c>
      <c r="B65" t="s">
        <v>510</v>
      </c>
      <c r="C65" s="33" t="s">
        <v>511</v>
      </c>
      <c r="D65" s="33" t="s">
        <v>512</v>
      </c>
      <c r="E65" s="7">
        <v>11846</v>
      </c>
    </row>
    <row r="66" spans="1:5" ht="72" x14ac:dyDescent="0.3">
      <c r="A66" t="s">
        <v>513</v>
      </c>
      <c r="B66" t="s">
        <v>514</v>
      </c>
      <c r="C66" s="33" t="s">
        <v>341</v>
      </c>
      <c r="D66" s="33" t="s">
        <v>515</v>
      </c>
      <c r="E66" s="7">
        <v>1168</v>
      </c>
    </row>
    <row r="67" spans="1:5" ht="43.2" x14ac:dyDescent="0.3">
      <c r="A67" t="s">
        <v>516</v>
      </c>
      <c r="B67" t="s">
        <v>517</v>
      </c>
      <c r="C67" s="33" t="s">
        <v>157</v>
      </c>
      <c r="D67" s="33" t="s">
        <v>518</v>
      </c>
      <c r="E67" s="7">
        <v>2500</v>
      </c>
    </row>
    <row r="68" spans="1:5" ht="43.2" x14ac:dyDescent="0.3">
      <c r="A68" t="s">
        <v>516</v>
      </c>
      <c r="B68" t="s">
        <v>519</v>
      </c>
      <c r="C68" s="33" t="s">
        <v>338</v>
      </c>
      <c r="D68" s="33" t="s">
        <v>520</v>
      </c>
      <c r="E68" s="7">
        <v>5600</v>
      </c>
    </row>
    <row r="69" spans="1:5" ht="86.4" x14ac:dyDescent="0.3">
      <c r="A69" t="s">
        <v>516</v>
      </c>
      <c r="B69" t="s">
        <v>521</v>
      </c>
      <c r="C69" s="33" t="s">
        <v>522</v>
      </c>
      <c r="D69" s="33" t="s">
        <v>523</v>
      </c>
      <c r="E69" s="7">
        <v>4350</v>
      </c>
    </row>
    <row r="70" spans="1:5" ht="57.6" x14ac:dyDescent="0.3">
      <c r="A70">
        <v>46013</v>
      </c>
      <c r="B70" t="s">
        <v>524</v>
      </c>
      <c r="C70" s="33" t="s">
        <v>384</v>
      </c>
      <c r="D70" s="33" t="s">
        <v>525</v>
      </c>
      <c r="E70" s="7">
        <v>5760</v>
      </c>
    </row>
    <row r="71" spans="1:5" ht="72" x14ac:dyDescent="0.3">
      <c r="A71">
        <v>46013</v>
      </c>
      <c r="B71" t="s">
        <v>526</v>
      </c>
      <c r="C71" s="33" t="s">
        <v>527</v>
      </c>
      <c r="D71" s="33" t="s">
        <v>528</v>
      </c>
      <c r="E71" s="7">
        <v>4500</v>
      </c>
    </row>
    <row r="72" spans="1:5" ht="57.6" x14ac:dyDescent="0.3">
      <c r="A72">
        <v>46013</v>
      </c>
      <c r="B72" t="s">
        <v>529</v>
      </c>
      <c r="C72" s="33" t="s">
        <v>530</v>
      </c>
      <c r="D72" s="33" t="s">
        <v>531</v>
      </c>
      <c r="E72" s="7">
        <v>5760</v>
      </c>
    </row>
    <row r="73" spans="1:5" ht="57.6" x14ac:dyDescent="0.3">
      <c r="A73">
        <v>46013</v>
      </c>
      <c r="B73" t="s">
        <v>532</v>
      </c>
      <c r="C73" s="33" t="s">
        <v>533</v>
      </c>
      <c r="D73" s="33" t="s">
        <v>534</v>
      </c>
      <c r="E73" s="7">
        <v>39201.25</v>
      </c>
    </row>
    <row r="74" spans="1:5" ht="72" x14ac:dyDescent="0.3">
      <c r="A74">
        <v>46014</v>
      </c>
      <c r="B74" t="s">
        <v>535</v>
      </c>
      <c r="C74" s="33" t="s">
        <v>536</v>
      </c>
      <c r="D74" s="33" t="s">
        <v>537</v>
      </c>
      <c r="E74" s="7">
        <v>3800</v>
      </c>
    </row>
    <row r="75" spans="1:5" ht="57.6" x14ac:dyDescent="0.3">
      <c r="A75" t="s">
        <v>538</v>
      </c>
      <c r="B75" t="s">
        <v>539</v>
      </c>
      <c r="C75" s="33" t="s">
        <v>540</v>
      </c>
      <c r="D75" s="33" t="s">
        <v>541</v>
      </c>
      <c r="E75" s="7">
        <v>103750</v>
      </c>
    </row>
    <row r="76" spans="1:5" ht="72" x14ac:dyDescent="0.3">
      <c r="A76" t="s">
        <v>309</v>
      </c>
      <c r="B76" t="s">
        <v>542</v>
      </c>
      <c r="C76" s="33" t="s">
        <v>543</v>
      </c>
      <c r="D76" s="33" t="s">
        <v>544</v>
      </c>
      <c r="E76" s="7">
        <v>1258</v>
      </c>
    </row>
    <row r="77" spans="1:5" ht="43.2" x14ac:dyDescent="0.3">
      <c r="A77" t="s">
        <v>309</v>
      </c>
      <c r="B77" t="s">
        <v>545</v>
      </c>
      <c r="C77" s="33" t="s">
        <v>338</v>
      </c>
      <c r="D77" s="33" t="s">
        <v>546</v>
      </c>
      <c r="E77" s="7">
        <v>1550</v>
      </c>
    </row>
    <row r="78" spans="1:5" ht="57.6" x14ac:dyDescent="0.3">
      <c r="A78" t="s">
        <v>309</v>
      </c>
      <c r="B78" t="s">
        <v>547</v>
      </c>
      <c r="C78" s="33" t="s">
        <v>548</v>
      </c>
      <c r="D78" s="33" t="s">
        <v>549</v>
      </c>
      <c r="E78" s="7">
        <v>3600</v>
      </c>
    </row>
    <row r="79" spans="1:5" ht="86.4" x14ac:dyDescent="0.3">
      <c r="A79" t="s">
        <v>309</v>
      </c>
      <c r="B79" t="s">
        <v>550</v>
      </c>
      <c r="C79" s="33" t="s">
        <v>79</v>
      </c>
      <c r="D79" s="33" t="s">
        <v>551</v>
      </c>
      <c r="E79" s="7">
        <v>3300</v>
      </c>
    </row>
    <row r="80" spans="1:5" ht="43.2" x14ac:dyDescent="0.3">
      <c r="A80">
        <v>46017</v>
      </c>
      <c r="B80" t="s">
        <v>552</v>
      </c>
      <c r="C80" s="33" t="s">
        <v>553</v>
      </c>
      <c r="D80" s="33" t="s">
        <v>554</v>
      </c>
      <c r="E80" s="7">
        <v>9944</v>
      </c>
    </row>
    <row r="81" spans="1:5" ht="72" x14ac:dyDescent="0.3">
      <c r="A81">
        <v>46382</v>
      </c>
      <c r="B81" t="s">
        <v>555</v>
      </c>
      <c r="C81" s="33" t="s">
        <v>556</v>
      </c>
      <c r="D81" s="33" t="s">
        <v>557</v>
      </c>
      <c r="E81" s="7">
        <v>50000</v>
      </c>
    </row>
    <row r="82" spans="1:5" ht="43.2" x14ac:dyDescent="0.3">
      <c r="A82">
        <v>46382</v>
      </c>
      <c r="B82" t="s">
        <v>558</v>
      </c>
      <c r="C82" s="33" t="s">
        <v>559</v>
      </c>
      <c r="D82" s="33" t="s">
        <v>560</v>
      </c>
      <c r="E82" s="7">
        <v>5720</v>
      </c>
    </row>
    <row r="83" spans="1:5" ht="57.6" x14ac:dyDescent="0.3">
      <c r="A83">
        <v>46017</v>
      </c>
      <c r="B83" t="s">
        <v>561</v>
      </c>
      <c r="C83" s="33" t="s">
        <v>562</v>
      </c>
      <c r="D83" s="33" t="s">
        <v>563</v>
      </c>
      <c r="E83" s="7">
        <v>7600</v>
      </c>
    </row>
    <row r="84" spans="1:5" x14ac:dyDescent="0.3">
      <c r="E84" s="7">
        <f>SUM(E1:E83)</f>
        <v>1206278.77</v>
      </c>
    </row>
    <row r="85" spans="1:5" x14ac:dyDescent="0.3">
      <c r="D85" s="33" t="s">
        <v>564</v>
      </c>
      <c r="E85" s="7">
        <v>681775.6100000001</v>
      </c>
    </row>
    <row r="86" spans="1:5" x14ac:dyDescent="0.3">
      <c r="E86" s="17">
        <f>+E84+E85</f>
        <v>1888054.3800000001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UIP Expenditures</vt:lpstr>
      <vt:lpstr>Summary</vt:lpstr>
      <vt:lpstr>Externally Funded Project</vt:lpstr>
      <vt:lpstr>GAA 2024</vt:lpstr>
      <vt:lpstr>Income 2024</vt:lpstr>
      <vt:lpstr>GAA 2025</vt:lpstr>
      <vt:lpstr>Income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ISPSC OVPRDE</dc:creator>
  <cp:lastModifiedBy>Krizanne Lanuza</cp:lastModifiedBy>
  <dcterms:created xsi:type="dcterms:W3CDTF">2026-10-20T06:52:18Z</dcterms:created>
  <dcterms:modified xsi:type="dcterms:W3CDTF">2026-10-21T02:35:12Z</dcterms:modified>
</cp:coreProperties>
</file>